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tabRatio="598" firstSheet="23" activeTab="26"/>
  </bookViews>
  <sheets>
    <sheet name="Лазо 3" sheetId="1" r:id="rId1"/>
    <sheet name="Парх.14" sheetId="2" r:id="rId2"/>
    <sheet name="Парх.14 а" sheetId="3" r:id="rId3"/>
    <sheet name="Парх.16" sheetId="4" r:id="rId4"/>
    <sheet name="Парх.18" sheetId="5" r:id="rId5"/>
    <sheet name="Шев. 3" sheetId="6" r:id="rId6"/>
    <sheet name="Маяк.10" sheetId="7" r:id="rId7"/>
    <sheet name="Маяк.1" sheetId="8" r:id="rId8"/>
    <sheet name="Маяк.2" sheetId="9" r:id="rId9"/>
    <sheet name="Маяк. 4" sheetId="10" r:id="rId10"/>
    <sheet name="Маяк. 6" sheetId="11" r:id="rId11"/>
    <sheet name="Маяк. 8" sheetId="12" r:id="rId12"/>
    <sheet name="Маяк.12" sheetId="13" r:id="rId13"/>
    <sheet name="Маяк.16 а" sheetId="14" r:id="rId14"/>
    <sheet name="Маяк.16 б" sheetId="15" r:id="rId15"/>
    <sheet name="Маяк.16" sheetId="16" r:id="rId16"/>
    <sheet name="Маяк.18" sheetId="17" r:id="rId17"/>
    <sheet name="Маяк.18 а" sheetId="18" r:id="rId18"/>
    <sheet name="Спор.3" sheetId="19" r:id="rId19"/>
    <sheet name="Спор.5" sheetId="20" r:id="rId20"/>
    <sheet name="Спор.7" sheetId="21" r:id="rId21"/>
    <sheet name="Спор.9" sheetId="22" r:id="rId22"/>
    <sheet name="Матр.149а" sheetId="23" r:id="rId23"/>
    <sheet name="Матр.153 а" sheetId="24" r:id="rId24"/>
    <sheet name="Матр.155 а" sheetId="25" r:id="rId25"/>
    <sheet name="Матр.167а" sheetId="26" r:id="rId26"/>
    <sheet name="Шевч.5" sheetId="27" r:id="rId27"/>
    <sheet name="Шевч.6" sheetId="28" r:id="rId28"/>
    <sheet name="Шевч.6 б" sheetId="29" r:id="rId29"/>
    <sheet name="Шевч.6 в" sheetId="30" r:id="rId30"/>
    <sheet name="Шев.6 г" sheetId="31" r:id="rId31"/>
    <sheet name="Шевч.8 а" sheetId="32" r:id="rId32"/>
    <sheet name="Шев.10" sheetId="33" r:id="rId33"/>
    <sheet name="Шев.10 а" sheetId="34" r:id="rId34"/>
    <sheet name="Шев.12" sheetId="35" r:id="rId35"/>
    <sheet name="Шевч.14" sheetId="36" r:id="rId36"/>
    <sheet name="Шев. 18" sheetId="37" r:id="rId37"/>
    <sheet name="Шевч.20" sheetId="38" r:id="rId38"/>
    <sheet name="Шевч.22" sheetId="39" r:id="rId39"/>
    <sheet name="Шевч.34" sheetId="40" r:id="rId40"/>
    <sheet name="Лазо 1а" sheetId="41" r:id="rId41"/>
    <sheet name="Лазо 8" sheetId="42" r:id="rId42"/>
    <sheet name="Лазо 10" sheetId="43" r:id="rId43"/>
    <sheet name="Лазо 24" sheetId="44" r:id="rId44"/>
    <sheet name="Лазо 26" sheetId="45" r:id="rId45"/>
    <sheet name="Кр.4" sheetId="46" r:id="rId46"/>
    <sheet name="Менд.3" sheetId="47" r:id="rId47"/>
    <sheet name="Мен.5" sheetId="48" r:id="rId48"/>
    <sheet name="менд.7" sheetId="49" r:id="rId49"/>
    <sheet name="Менд.7 а" sheetId="50" r:id="rId50"/>
    <sheet name="Менд.9" sheetId="51" r:id="rId51"/>
    <sheet name="Окт.4" sheetId="52" r:id="rId52"/>
    <sheet name="Окт.8" sheetId="53" r:id="rId53"/>
    <sheet name="Окт.12" sheetId="54" r:id="rId54"/>
    <sheet name="Окт.12 а" sheetId="55" r:id="rId55"/>
    <sheet name="Лин.3" sheetId="56" r:id="rId56"/>
    <sheet name="Лин.7" sheetId="57" r:id="rId57"/>
    <sheet name="Лин.9" sheetId="58" r:id="rId58"/>
    <sheet name="Лин.11" sheetId="59" r:id="rId59"/>
    <sheet name="Лин.13" sheetId="60" r:id="rId60"/>
    <sheet name="Лин.5" sheetId="61" r:id="rId61"/>
    <sheet name="Бел.3" sheetId="62" r:id="rId62"/>
    <sheet name="Бел.7" sheetId="63" r:id="rId63"/>
    <sheet name="Бел.5" sheetId="64" r:id="rId64"/>
    <sheet name="Бел.1.2" sheetId="65" r:id="rId65"/>
    <sheet name="Лин.1,9" sheetId="66" r:id="rId66"/>
    <sheet name="Окт.10" sheetId="67" r:id="rId67"/>
    <sheet name="Менд.1" sheetId="68" r:id="rId68"/>
    <sheet name="Окт.14" sheetId="69" r:id="rId69"/>
    <sheet name="Маяк. 5 а" sheetId="70" r:id="rId70"/>
    <sheet name="Лист2" sheetId="71" r:id="rId71"/>
  </sheets>
  <definedNames/>
  <calcPr fullCalcOnLoad="1"/>
</workbook>
</file>

<file path=xl/sharedStrings.xml><?xml version="1.0" encoding="utf-8"?>
<sst xmlns="http://schemas.openxmlformats.org/spreadsheetml/2006/main" count="4271" uniqueCount="539">
  <si>
    <t>№</t>
  </si>
  <si>
    <t>Дом / Статья затрат</t>
  </si>
  <si>
    <t>Содержание жилого фонда</t>
  </si>
  <si>
    <t>ИТОГО ПО ДОМУ:</t>
  </si>
  <si>
    <t>Сумма затрат, руб.</t>
  </si>
  <si>
    <t>ШЕВЧЕНКО 18</t>
  </si>
  <si>
    <t>ШЕВЧЕНКО 10</t>
  </si>
  <si>
    <t>СПОРТИВНЫЙ 9</t>
  </si>
  <si>
    <t>СПОРТИВНЫЙ 7</t>
  </si>
  <si>
    <t>СПОРТИВНЫЙ 5</t>
  </si>
  <si>
    <t>СПОРТИВНЫЙ 3</t>
  </si>
  <si>
    <t>ПАРХОМЕНКО 16</t>
  </si>
  <si>
    <t>МАЯКОВСКОГО 8</t>
  </si>
  <si>
    <t>МАЯКОВСКОГО 6</t>
  </si>
  <si>
    <t>МАЯКОВСКОГО 18</t>
  </si>
  <si>
    <t>МАЯКОВСКОГО 12</t>
  </si>
  <si>
    <t>МЕНДЕЛЕЕВА 5</t>
  </si>
  <si>
    <t>БЕЛОВО 7</t>
  </si>
  <si>
    <t>БЕЛОВО 5</t>
  </si>
  <si>
    <t>БЕЛОВО 3</t>
  </si>
  <si>
    <t>ЛАЗО 10</t>
  </si>
  <si>
    <t>ЛАЗО 8</t>
  </si>
  <si>
    <t>ЛИНЕЙНАЯ 1/9</t>
  </si>
  <si>
    <t>ЛИНЕЙНАЯ 9</t>
  </si>
  <si>
    <t>ЛИНЕЙНАЯ 7</t>
  </si>
  <si>
    <t>ЛИНЕЙНАЯ 5</t>
  </si>
  <si>
    <t>ЛИНЕЙНАЯ 3</t>
  </si>
  <si>
    <t>МАЯКОВСКОГО 1</t>
  </si>
  <si>
    <t>МАЯКОВСКОГО 16</t>
  </si>
  <si>
    <t>ЛИНЕЙНАЯ 11</t>
  </si>
  <si>
    <t>МАЯКОВСКОГО 2</t>
  </si>
  <si>
    <t>МАЯКОВСКОГО 4</t>
  </si>
  <si>
    <t>МЕНДЕЛЕЕВА 1</t>
  </si>
  <si>
    <t>МЕНДЕЛЕЕВА 3</t>
  </si>
  <si>
    <t>МЕНДЕЛЕЕВА 7</t>
  </si>
  <si>
    <t>МЕНДЕЛЕЕВА 9</t>
  </si>
  <si>
    <t>ПАРХОМЕНКО 18</t>
  </si>
  <si>
    <t>ШЕВЧЕНКО 12</t>
  </si>
  <si>
    <t>ШЕВЧЕНКО 14</t>
  </si>
  <si>
    <t>ШЕВЧЕНКО 34</t>
  </si>
  <si>
    <t>ЛАЗО 26</t>
  </si>
  <si>
    <t>ЛАЗО 24</t>
  </si>
  <si>
    <t>КРАЙНИЙ 4</t>
  </si>
  <si>
    <t>ЛИНЕЙНАЯ 13</t>
  </si>
  <si>
    <t>ЛАЗО 3</t>
  </si>
  <si>
    <t>БЕЛОВО 1/2</t>
  </si>
  <si>
    <t>ШЕВЧЕНКО 20</t>
  </si>
  <si>
    <t>МАЯКОВСКОГО 10</t>
  </si>
  <si>
    <t>Затрачено средств по содержанию общего имущества МКД</t>
  </si>
  <si>
    <t>Отчетная информация о выполненных работах и оказанных услугах по содержанию и текущему ремонту общего имущества МКД управляющей компании ООО "РЭУ-5" за 2012 год</t>
  </si>
  <si>
    <t xml:space="preserve">1. Справка о затратах по содержанию </t>
  </si>
  <si>
    <t xml:space="preserve">Начислено по тарифу </t>
  </si>
  <si>
    <t>Оплачено собственниками жилых помещений</t>
  </si>
  <si>
    <t>2. Справка о затратах по текущему ремонту</t>
  </si>
  <si>
    <t>№ П/П</t>
  </si>
  <si>
    <t>Адрес, вид работы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</si>
  <si>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</si>
  <si>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</si>
  <si>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</si>
  <si>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</si>
  <si>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</si>
  <si>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</si>
  <si>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</si>
  <si>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</si>
  <si>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</si>
  <si>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</si>
  <si>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</si>
  <si>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</si>
  <si>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</si>
  <si>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ПАРХОМЕНКО 14</t>
  </si>
  <si>
    <t xml:space="preserve">1.Справка о затратах по содержанию </t>
  </si>
  <si>
    <t>Сумма затрат</t>
  </si>
  <si>
    <t>ПАРХОМЕНКО 14/А</t>
  </si>
  <si>
    <t>Пархоменко 14а</t>
  </si>
  <si>
    <t>ШЕВЧЕНКО 3</t>
  </si>
  <si>
    <t>Межевание</t>
  </si>
  <si>
    <t>МАЯКОВСКОГО 16/А</t>
  </si>
  <si>
    <t>МАЯКОВСКОГО 16/Б</t>
  </si>
  <si>
    <t>МАЯКОВСКОГО 18/А</t>
  </si>
  <si>
    <t>МАТРОСОВА 149/А</t>
  </si>
  <si>
    <t>МАТРОСОВА 153/А</t>
  </si>
  <si>
    <t>МАТРОСОВА 155/А</t>
  </si>
  <si>
    <t>МАТРОСОВА 167/А</t>
  </si>
  <si>
    <t>ШЕВЧЕНКО 5/Спортивный 1</t>
  </si>
  <si>
    <t>ШЕВЧЕНКО 6</t>
  </si>
  <si>
    <t>ШЕВЧЕНКО 6/Б</t>
  </si>
  <si>
    <t>ШЕВЧЕНКО 6/В</t>
  </si>
  <si>
    <t>ШЕВЧЕНКО 6/Г</t>
  </si>
  <si>
    <t>ШЕВЧЕНКО 8/А</t>
  </si>
  <si>
    <t>ШЕВЧЕНКО 10/А</t>
  </si>
  <si>
    <t>ШЕВЧЕНКО 22</t>
  </si>
  <si>
    <t>ЛАЗО 1/А</t>
  </si>
  <si>
    <t>Оплачено собственниками жилых помещений и нежилых помещений</t>
  </si>
  <si>
    <t>МЕНДЕЛЕЕВА 7/А</t>
  </si>
  <si>
    <t xml:space="preserve">Оплачено собственниками жилых помещений </t>
  </si>
  <si>
    <t>50 ЛЕТ ОКТЯБРЯ 4</t>
  </si>
  <si>
    <t>50 ЛЕТ ОКТЯБРЯ 8</t>
  </si>
  <si>
    <t>Валка аварийных деревьев</t>
  </si>
  <si>
    <t>50 ЛЕТ ОКТЯБРЯ 12</t>
  </si>
  <si>
    <t>50 ЛЕТ ОКТЯБРЯ 12/А</t>
  </si>
  <si>
    <t>Ремонт подъезда №1</t>
  </si>
  <si>
    <t>МАЯКОВСКОГО 5/А</t>
  </si>
  <si>
    <t>Валка деревьев</t>
  </si>
  <si>
    <t>Оплачено собственниками жилых помещений и нежилые помещения</t>
  </si>
  <si>
    <t>50 ЛЕТ ОКТЯБРЯ 10</t>
  </si>
  <si>
    <t>50 ЛЕТ ОКТЯБРЯ 14</t>
  </si>
  <si>
    <t>Остаток средств по текущему ремонту на 01.01.2013г.</t>
  </si>
  <si>
    <t>Затрачено средств по текущему ремонту общего имущества МКД</t>
  </si>
  <si>
    <t>Оплачено собственниками жилых и нежилых помещений</t>
  </si>
  <si>
    <t xml:space="preserve">Оплачено собственниками жилых и нежилых помещений </t>
  </si>
  <si>
    <t xml:space="preserve">Оплачено собственниками жилых  нежилых помещений </t>
  </si>
  <si>
    <t xml:space="preserve">Оплачено собственниками жилых  и нежилых помещений </t>
  </si>
  <si>
    <t>Оплачено собственниками жилых помещений и нежилые помещений</t>
  </si>
  <si>
    <t xml:space="preserve">Оплачено собственниками жилых и нежилых  помещений </t>
  </si>
  <si>
    <t xml:space="preserve">1. Затратах по содержанию </t>
  </si>
  <si>
    <t>общего имущества многоквартирного дома за 2013 год</t>
  </si>
  <si>
    <t>Остаток  стредств на 01.01.2013г.</t>
  </si>
  <si>
    <t>Остаток средств по текущему ремонту на 01.01.2014г.</t>
  </si>
  <si>
    <t xml:space="preserve">   Накопительная ведомость ООО "РЭУ-5" по текущему ремонту за 2013г.</t>
  </si>
  <si>
    <t xml:space="preserve">Лазо, 3 </t>
  </si>
  <si>
    <t>Установка эл.счетчика;щита учета</t>
  </si>
  <si>
    <t>Установка водомерного счетчика ХВ</t>
  </si>
  <si>
    <t>Отчетная информация о выполненных работах и оказанных услугах по содержанию и текущему ремонту общего имущества МКД управляющей компании ООО "РЭУ-5" за 2013 год</t>
  </si>
  <si>
    <t>Остаток  средств на 01.01.2013г.</t>
  </si>
  <si>
    <t>Остаток средств по содержанию на 01.01.2014г.</t>
  </si>
  <si>
    <t>Пархоменко, 14</t>
  </si>
  <si>
    <t>Установка эл.счетчика</t>
  </si>
  <si>
    <t xml:space="preserve"> Установка счетчика ХВ</t>
  </si>
  <si>
    <t>Начислено по тарифу жилые и нежилые помещения</t>
  </si>
  <si>
    <t>Пархоменко, 16</t>
  </si>
  <si>
    <t>Установка эл.счетчика; Щита учета; провод СИП -8м</t>
  </si>
  <si>
    <t>Пархоменко, 18</t>
  </si>
  <si>
    <t>Установка эл.счетчика;щита учета; провод-10м</t>
  </si>
  <si>
    <t>Шевченко, 3 2013г.</t>
  </si>
  <si>
    <t>Установка водомера ХВ</t>
  </si>
  <si>
    <t>Установка эл.счетчика;щита учета; провод-25м</t>
  </si>
  <si>
    <t>Изготовл. И установка песочницы</t>
  </si>
  <si>
    <t>Маяковского, 10 2013 г.</t>
  </si>
  <si>
    <t>Установка эд.счетчика;щитка освет.провод-20м</t>
  </si>
  <si>
    <t xml:space="preserve"> Смена затворов на узле горячей воды-3шт</t>
  </si>
  <si>
    <t>Маяковского, 1  2013</t>
  </si>
  <si>
    <t>Установка общедомового прибора учета эл.энергии</t>
  </si>
  <si>
    <t>Подвал подъезда №2 - ХВ:  смена вент. Д=25мм-1шт; сгонов Д=15мм-1шт.  Кв. 15:  смена кан.труб Д=100м-2.2м; пробивка и заделка отв.-1шт.</t>
  </si>
  <si>
    <t xml:space="preserve"> Ремонт лавочек</t>
  </si>
  <si>
    <t>Ремонт МАФ</t>
  </si>
  <si>
    <t>Установка водомерного узла учета ХВ и ГВ</t>
  </si>
  <si>
    <t>Смена труб отопления  в подвале диам.20мм - 5,25м; кран шар. Диам.32мм - 1шт сгоны - 1шт</t>
  </si>
  <si>
    <t>Маяковского, 2 2013</t>
  </si>
  <si>
    <t>Установка светильников-15шт</t>
  </si>
  <si>
    <t>Установка водомерного узла ХВ и ГВ</t>
  </si>
  <si>
    <t>смена светильников -1шт, лампы 14шт</t>
  </si>
  <si>
    <t>Смена водомерного узла</t>
  </si>
  <si>
    <t>Смена трансформатора тока</t>
  </si>
  <si>
    <t>Маяковского, 4  2013</t>
  </si>
  <si>
    <t>кв.1 (под полом), система отопл.: смена труб ст. Д=76мм-7м</t>
  </si>
  <si>
    <t>Установка датчика наружнего воздуха на узле учета тепловой энергии</t>
  </si>
  <si>
    <t>Оплата за экспертизу по КР</t>
  </si>
  <si>
    <t>Ремонт подъезда №4</t>
  </si>
  <si>
    <t>Маяковского, 6 2013 г.</t>
  </si>
  <si>
    <t>Установка водомеров ХВ и ГВ - 2шт вентили д.50мм-2шт трубы д.50мм-1,5м Смена канализх.трубы стояк кв.15,19,23 - д.110мм2,55м-14м</t>
  </si>
  <si>
    <t>Заделка отвенрстий в перекр. Кв.15,18,22,23</t>
  </si>
  <si>
    <t>Смена канализ.труб стояк кв.26,30,34 диам.110мм - 17,4м. Над кв.36 смена труб отопления диам.15мм - 6м</t>
  </si>
  <si>
    <t>Смена светильников и выключателей</t>
  </si>
  <si>
    <t>Маяковского, 8 2013 г.</t>
  </si>
  <si>
    <t>Установка водомера</t>
  </si>
  <si>
    <t>Смена задвижек на узле ХВ -1шт</t>
  </si>
  <si>
    <t>Замена элементов питания на отполении</t>
  </si>
  <si>
    <t>Маяковского, 12 2013г.</t>
  </si>
  <si>
    <t>Установка эл.счетчика"Меркурий" ; Щит учета; провод-25м</t>
  </si>
  <si>
    <t xml:space="preserve">Маяковского, 16а 2013г.         </t>
  </si>
  <si>
    <t xml:space="preserve">Подвал под кв. 46: смена кан.труб Д=50мм-2.5м; </t>
  </si>
  <si>
    <t>Установка водомера ГВ</t>
  </si>
  <si>
    <t xml:space="preserve"> Смена труб отопления. Труба д.25мм - 3,5м; труба д.20мм-1,2м кран шаровый д.20мм- 2шт; кран шаровый 15мм-2шт</t>
  </si>
  <si>
    <t>Смена вентилей  в подвале 3-го подъезда  диам.32-1шт; диам.20 - 2шт4 сгон-2шт</t>
  </si>
  <si>
    <t xml:space="preserve"> Смена труб на коллекторе отопления подвале 2-го подъезда  диам.32мм - 3.1м</t>
  </si>
  <si>
    <t xml:space="preserve">Маяковского, 16б 2013г. </t>
  </si>
  <si>
    <t>Подвал подъезда №1: смена кан.труб Д=100мм-3м.  Подвал под кв.58 - ХВ: смена вент. Д=25мм-1шт;Д=20мм-1шт;сгонов Д=25мм-1шт; Д=20мм-1шт</t>
  </si>
  <si>
    <t>Ремонт коллектора горячего</t>
  </si>
  <si>
    <t>водоснабжения</t>
  </si>
  <si>
    <t>1-подъезд, Ремонт канализ.выпуска. Разборка чуг. И укладка Полиэт.труб д.100мм - 7м. Землянные работы5,5м3</t>
  </si>
  <si>
    <t>Установка водомеров ХВ и ГВ</t>
  </si>
  <si>
    <t>Ремонт мягкой кровли кв.13 и 16 - 2слоя 198,12м2</t>
  </si>
  <si>
    <t>Смена светильника -1шт</t>
  </si>
  <si>
    <t>Ремонт системы отопления: кран д.20мм -3шт; труба д.20 -2,05м; сгоны - 3шт.резьбы-9шт; заглушка-3шт</t>
  </si>
  <si>
    <t>Маяковского, 16 2013г.</t>
  </si>
  <si>
    <t>Подвал подъезда №3 - ГВ:  смена труб ст. Д=25мм-3м; вент. Д=25мм-1шт; сгонов Д=25мм-1шт</t>
  </si>
  <si>
    <t>Установка счетчика ХВ</t>
  </si>
  <si>
    <t xml:space="preserve"> смена труб  хв и гв  труба д.25мм - 11. кран диам.2шт, сгоны муфты4 канализации труба - 4,5м</t>
  </si>
  <si>
    <t>Заделка отверстий в перекрытии магазина</t>
  </si>
  <si>
    <t>Маяковского, 18 2013 г.</t>
  </si>
  <si>
    <t>Подвал подъездов № 1,2,3 ХВ и ГВ: смена труб ст.Д=25 мм-5.6м; вент. Д=25 мм-2шт; сгонов Д=25 мм-2шт; вент.Д=15мм-1шт; сгонов Д=15мм-1шт</t>
  </si>
  <si>
    <t>Ремонт штукатурки откосов-17.64м2</t>
  </si>
  <si>
    <t>Подвал подъезда №2 - ХВ: Смена задв. Д=50мм-3шт; вент. Д=15мм-1шт;сгонов Д=15мм-1шт</t>
  </si>
  <si>
    <t>Установка счетчиков ХВ и ГВ - 2шт</t>
  </si>
  <si>
    <t>Смена труб отопления  чердак и подвал диам. 20мм 44,55м ; труба диам. 25мм - 36,4м; диам. 50мм - 25,8м. Изоляция труб отопления на чекдаке126м</t>
  </si>
  <si>
    <t>Маяковского, 18а 2013г.</t>
  </si>
  <si>
    <t>Смена стояков ХВ кв.16 трубадиам.32мм4,5м</t>
  </si>
  <si>
    <t xml:space="preserve"> Смена канал.труб диам.110мм - 3,1м</t>
  </si>
  <si>
    <t>Смена труб канализации диам.110мм - 3м стояк в кв.2</t>
  </si>
  <si>
    <t>Спортивный, 3 2013г.</t>
  </si>
  <si>
    <t>Установка общедом.прибора учета электроэнергии</t>
  </si>
  <si>
    <t>Спортивный, 5 2013г.</t>
  </si>
  <si>
    <t>Установка эл.счетчика щита учета; провод-36м</t>
  </si>
  <si>
    <t>Спортивный, 7 2013г.</t>
  </si>
  <si>
    <t>Уствновка эл.счетчика;щита учета; провод-8м</t>
  </si>
  <si>
    <t>Смена выключателей -9шт провод-4м</t>
  </si>
  <si>
    <t>Установка датчиков движения</t>
  </si>
  <si>
    <t>Спортивный, 9 2013г.</t>
  </si>
  <si>
    <t>Смена выключателей-9шт и светильников -6шт</t>
  </si>
  <si>
    <t>Матросова, 149а 2013г.</t>
  </si>
  <si>
    <t>Подвал ХВ и ГВ: смена вент. Д=20мм-2шт сгонов Д=20мм-2шт</t>
  </si>
  <si>
    <t>Установка водомерных счетчиков ХВ и ГВ</t>
  </si>
  <si>
    <t>Смена канализ труб в подвале и кв.3 труб ХВ и подвале 1 подъезда - диам.110мм-6,3м; стальных труб д.25мм-1,95м в кв.3- труб д.110м- 5,2м</t>
  </si>
  <si>
    <t>Смена светильников-12шт</t>
  </si>
  <si>
    <t>Составил: инженер ООО "РЭУ-5"                                            В. И. Пескова</t>
  </si>
  <si>
    <t>Матросова, 155а 2013г.</t>
  </si>
  <si>
    <t>Подвал подъезда №1 - ХВ и ГВ: смена ст.труб Д=25мм; смена вент. Д=25мм-1шт; сгонов Д=25мм-1шт</t>
  </si>
  <si>
    <t>Ремонт подъезда №2</t>
  </si>
  <si>
    <t>Прокладка кабеля-22м</t>
  </si>
  <si>
    <t>Смена колектора ХВ и ГВ</t>
  </si>
  <si>
    <t>Ремонт мягкой кровли кв.13 - 65м2</t>
  </si>
  <si>
    <t>Матросова, 167а 2013г.</t>
  </si>
  <si>
    <t>Подвал под кв.18:смена вент.Д=15мм-1шт; Д=20мм-2шт; сгонов Д=20мм-2шт</t>
  </si>
  <si>
    <t>Подвал подъезда №1 и №2-ГВ: смена ст.труб Д=57мм-14.2м; Д=32мм-7.9м; фл.Д=50мм-2шт; задвижек Д=50мм-1; вент.Д=32мм-2шт; Д=25мм-1шт; Д=20мм-2шт; Д=15мм-1шт; сгонов Д=32мм-2шт; Д=25мм-1шт; Д=20мм-2шт</t>
  </si>
  <si>
    <t>Установка водомерных счетчиков ХВ и ГВ счетчики-2шт; Задвижки д.50мм-1шт</t>
  </si>
  <si>
    <t>Смена труб отопления в подвале труба диам. 32мм-4,5м; труба диам. 20мм -1,3м. Смена задвижек чуг. Диам.80мм -2шт; Кран шаровый диам.20мм - 3шт; диам.15мм - 2шт</t>
  </si>
  <si>
    <t xml:space="preserve">Шевченко, 5 </t>
  </si>
  <si>
    <t>Установка эл.счетчика;щита учета; провод18м</t>
  </si>
  <si>
    <t>Смена канал.трубы в кв.12 диам.11омм-4м</t>
  </si>
  <si>
    <t>Заделка отверстий в перек. Кв.8 и 12</t>
  </si>
  <si>
    <t>Шевченко, 6 2013г.</t>
  </si>
  <si>
    <t>кв. 51 и 54: смена кан.труб Д=100мм-4.2м</t>
  </si>
  <si>
    <t>Смена коллектора ХВ</t>
  </si>
  <si>
    <t>Смена канал.трубы  в кв.25 и 28 -диам.110 мм 2,5м</t>
  </si>
  <si>
    <t>Заделка отверстий в прекр. Кв.26</t>
  </si>
  <si>
    <t>Ремонт мягкой кровли кв.43.44.45--212,24м2</t>
  </si>
  <si>
    <t>Смена трансфорат.тока</t>
  </si>
  <si>
    <t>Смена труб на системе отпления труба д.89мм - 1,15м; труба диам.76- 3м</t>
  </si>
  <si>
    <t>Шевченко, 6б 2013г.</t>
  </si>
  <si>
    <t>Подвал подъезда №4: смена кан.труб Д=100мм-21.2м; Д=50мм-5м. Подвал подъезда №4, ХВ: смена труб ст. Д=32мм-4.95; Д=20мм-1.5м; вент.Д=20-1шт.  Подвал подъезда №4-отопл.: смена вент. Д=20мм-1шт; сгонов Д=20мм-1шт; вент.Д=15мм-2шт; сгонов Д=15мм-2шт</t>
  </si>
  <si>
    <t>кв. 48,51: смена кан.труб Д=100мм-4.9м; пробивка и заделка отв.-1шт</t>
  </si>
  <si>
    <t>Кв.48-ремонт системы отопления. Смена ст.труб д.20мм-2,4м</t>
  </si>
  <si>
    <t>Смена канализ.трубы в подвале под кв.16 -труба д.110мм-12,6. стальной в кв.33,36 диам.20мм -2,2м</t>
  </si>
  <si>
    <t>Смена трансфомат.тока</t>
  </si>
  <si>
    <t>Ремонт системы отопления: труба диам.57мм-3.5м; вентиль диам.15мм - 2шт; кран  диам.20мм 2шт, сгоны, муфты, контрогайки</t>
  </si>
  <si>
    <t>Шевченко, 6в 2013г.</t>
  </si>
  <si>
    <t>Подвал подъезда №1 - ХВ и ГВ: смена задв. Д=80мм-3шт; вент. Д=15мм-1шт. Подвал подъезда №4 ХВ и Гв: смена вент. Д=25мм-1шт; сгонов Д=25мм-1шт. Подвал подъезда №4: устан. водомера Д=80мм-1шт</t>
  </si>
  <si>
    <t>Установка водомерного счетчика ГВ</t>
  </si>
  <si>
    <t>Смена канализ.труб диам.110мм в подвале 1-подъезда - 12,6м; Труба диам.50мм- 4,85м</t>
  </si>
  <si>
    <t>Смена канализ. Труб  стояк в кв.35 диам.110мм -2,5м</t>
  </si>
  <si>
    <t>Смена кранов на системе отпления диам.20мм-2шт, кранов д.15мм-3шт, сгоны,резьбы,заглушки,муфты</t>
  </si>
  <si>
    <t xml:space="preserve">Шевченко, 6г  2013г.   </t>
  </si>
  <si>
    <t>Подвал под кв.1: смена кан. Труб Д=100мм-5м; Д=50мм-4м</t>
  </si>
  <si>
    <t>Подвал подъезда №5, система ГВ: смена задвижек Д=80мм-1шт</t>
  </si>
  <si>
    <t>Подвал подъезда №5 - ХВ: установка водомеров Д=80мм-1шт</t>
  </si>
  <si>
    <t>Подвал под кв. 107 - ХВ и ГВ:  смена вент. Д=25мм-2шт</t>
  </si>
  <si>
    <t>Установка водомерного узла учета ГВ</t>
  </si>
  <si>
    <t xml:space="preserve">Смена труб и запорной арматуры : труба диам.57-3м; кран - диам.20мм - 2шт: сгонов 2 шт; кран диам.15мм - 1шт; кран шар.д.25мм - 1шт муфты, контрогайки </t>
  </si>
  <si>
    <t>Шевченко, 8а 2013г.</t>
  </si>
  <si>
    <t>Подвал под кв.103:смена вент.Д=20мм-2шт; сгонов Д=20мм-2шт</t>
  </si>
  <si>
    <t>Ремонт подъезда №6</t>
  </si>
  <si>
    <t>Ремонт и покраска лавочек</t>
  </si>
  <si>
    <t>Ремонт подъезда №8</t>
  </si>
  <si>
    <t>Смена крана вподвале - диам.32мм - 1шт</t>
  </si>
  <si>
    <t>Шевченко, 10  2013г.</t>
  </si>
  <si>
    <t>Смена GSM модем на узле учета и рег. ТЭ</t>
  </si>
  <si>
    <t>Установка эл.счетчика-1 шт.щит учета;провод-30м</t>
  </si>
  <si>
    <t>Ремонт лавочек</t>
  </si>
  <si>
    <t>Устанока водомерного узла учета ХВ</t>
  </si>
  <si>
    <t>Ремонт подъезда</t>
  </si>
  <si>
    <t>Изоляция труб отопления диам.2мм - 80м, труба ждиам.25мм - 44м</t>
  </si>
  <si>
    <t>Шевченко, 10а 2013г.</t>
  </si>
  <si>
    <t>Подвал подъезда №1 - ХВ: установка водомеров Д=65мм-1шт</t>
  </si>
  <si>
    <t>Подвал подъезда №1-узел учета ГВ:  смена задвижек Д=80мм-2шт; устан.водомеров Д=80мм-1шт;смена ст.труб Д=76мм-1.15м; смена вент.Д=15мм-1шт. Кв. 1: смена кан.труб Д=3.8м; пробивка и заделка отв.-1шт</t>
  </si>
  <si>
    <t>Смена вентилей на стояке горячей воды диам.25мм-1шт; сгоны.резьбы.муфты</t>
  </si>
  <si>
    <t>Смена задвижек на узле отопления диам.50мм-1шт; кран шар.д.20мм-1шт. Сгоны.резьбы.муфты</t>
  </si>
  <si>
    <t>смена труб канализац. В подвале  диам.50мм - 2,1м</t>
  </si>
  <si>
    <t>Шевченко, 14 2013г.</t>
  </si>
  <si>
    <t>Подвал - ГВ:  смена ст.труб Д=57мм-1.75м; изоляция труб 65/9</t>
  </si>
  <si>
    <t>Установка водомерных счетчика-1шт; задвижка-1шт</t>
  </si>
  <si>
    <t>Смена труб на узле горячей воды диам. 57мм - 7; изоляция 8м</t>
  </si>
  <si>
    <t>Шевченко, 12 2013г.</t>
  </si>
  <si>
    <t>Установка окон из ПХВ</t>
  </si>
  <si>
    <t>Установка счетчика электр</t>
  </si>
  <si>
    <t>шит учета</t>
  </si>
  <si>
    <t>Замена вентилей диам.25мм-2шт; сгоны ,муфты</t>
  </si>
  <si>
    <t xml:space="preserve">Замена фильтра тепловом узле </t>
  </si>
  <si>
    <t>Шевченко, 18 2013г.</t>
  </si>
  <si>
    <t>Чердак над кв. 8, отопление: смена труб ст. Д=25мм-1.85м</t>
  </si>
  <si>
    <t>Восстановление бетонного пола и деревянного настила - 1.2м2</t>
  </si>
  <si>
    <t>Смена канал.трубы в кв.20-5.8м2</t>
  </si>
  <si>
    <t>Смена стояка отопления. Труба д.20мм-3м</t>
  </si>
  <si>
    <t>Шевченко, 20 2013г.</t>
  </si>
  <si>
    <t>Подвал под кв. 61 - ХВ: смена ст.труб Д=25мм-2.6м; смена вент. Д=15мм-1шт;сгонов Д=15мм-1шт;</t>
  </si>
  <si>
    <t>Смена канал.трубы в повале 5-6 подъезда диам.110мм-4.9м ; кран шаровый -1шт</t>
  </si>
  <si>
    <t>Установка датчиков движения-25шт</t>
  </si>
  <si>
    <t>Смена канализацион.труб  в подвале 5-го подъезда диам.110мм-3,3м; диам.50мм3,2м. В кв.3,6- 3,3м</t>
  </si>
  <si>
    <t>Ремонт межпанельных швов - 108м (СпецНаноСтрой)</t>
  </si>
  <si>
    <t>Ремонт фасада - 33,5м2 (СпецНаноСтрой)</t>
  </si>
  <si>
    <t>Ремонт мягкой кровли-180м2 (Стройподряд)</t>
  </si>
  <si>
    <t>Шевченко, 22 2013г.</t>
  </si>
  <si>
    <t>Шевченко, 34  2013г.</t>
  </si>
  <si>
    <t>кв.17,20: смена труб.кан.Д=100мм:4.5м. Подвал под кв.№8-ХВ и ГВ: смена труб ст.м-1.7м; вент.Д=25мм-2шт; сгонов Д=25мм-2шт</t>
  </si>
  <si>
    <t>Подвал подъездов №6,7, ХВ и ГВ: смена вент. Д=25мм-2шт; сгонов Д=25мм-2шт</t>
  </si>
  <si>
    <t>Подвал-1, узел ХВ:  смена задвижек Д=80мм-3шт, водомеров Д=80мм-1шт</t>
  </si>
  <si>
    <t xml:space="preserve">Смена канал.стояка в кв.108 -2,3м; в кв.,52,55-4.5м </t>
  </si>
  <si>
    <t>Ремонт мягкой кровли  - 2сл.485.38м2 и 1 слой-56.5м2</t>
  </si>
  <si>
    <t>Смена труб отопления в подвале диам.76мм -3,5м; вентелей диам.15мм-2шт</t>
  </si>
  <si>
    <t>Лазо, 1а 2013г.</t>
  </si>
  <si>
    <t>остекление оконных переплетов, площ.=9.4 м2</t>
  </si>
  <si>
    <t>кв.25, отопление: смена радиатора чуг. 1шт (7секц.); смена вент.Д=15мм-1шт</t>
  </si>
  <si>
    <t>Устан. светильников с датчиками движения</t>
  </si>
  <si>
    <t>Смена выключателей-100шт</t>
  </si>
  <si>
    <t>Смена коллектора холодного водоснабжения</t>
  </si>
  <si>
    <t>Лазо, 8  2013г.</t>
  </si>
  <si>
    <t>кв. 10, 14 - отопление:  смена труб ст. Д=20мм-2.7м</t>
  </si>
  <si>
    <t>Смена труб системы отопления: трубад.57мм-6м, труба д.25мм-1,5м,   кран д.30мм -4шт резьба.муфта ,задвижка д.50мм1шт. В кв.9 смена крана д.20мм. Сгон.муф.та резьба</t>
  </si>
  <si>
    <t>Лазо, 10  2013г.</t>
  </si>
  <si>
    <t>Подвал подъезда №1 - смена ввода ХВ и коллектора:  разборка труб ст. Д=57мм-15м; прокладка труб п/э Д=40мм-15м; Д=32мм=0.5м; футля из ст. труб Д=76мм-5.7м; пробивка отв.-2шт; смена вент.Д=40мм-1шт</t>
  </si>
  <si>
    <t>Установка водомерного узла</t>
  </si>
  <si>
    <t>Замена задвижки на тепловом узле диам.80мм - 1шт</t>
  </si>
  <si>
    <t>Лазо, 24  2013г.</t>
  </si>
  <si>
    <t>Отопление в подъезде: смена вент. Д=20мм-1шт</t>
  </si>
  <si>
    <t>Установка водомера -2шт</t>
  </si>
  <si>
    <t>Установка эл.счетчика; щита учета;провод-10м</t>
  </si>
  <si>
    <t>Установка светильников-2шт</t>
  </si>
  <si>
    <t>герметизация примыкания вентшахты на кровле</t>
  </si>
  <si>
    <t xml:space="preserve"> Смена труб д.20мм на стояке отопления в кв.7 - 1,3м</t>
  </si>
  <si>
    <t>Лазо, 26  2013г.</t>
  </si>
  <si>
    <t>Установка эл.счетчика;щит учета;провод-10м</t>
  </si>
  <si>
    <t>Крайний, 4  2013 г.</t>
  </si>
  <si>
    <t>Установка эл.счетчика;щита учета; провод-8м</t>
  </si>
  <si>
    <t>Менделеева, 3 2013г.</t>
  </si>
  <si>
    <t>Подвал подъезда №3: смена кан.труб Д=100мм=11.5м. Подвал подъезда №4: смена кан.трубД=100мм=11.5м.</t>
  </si>
  <si>
    <t>Подвал подъезда №4 ГВ: смена вент.Д=25мм; сгонов в компл.-1</t>
  </si>
  <si>
    <t>Подвал меду подъездами 1-2-рем. канализ.: смена труб Д=100мм-25м</t>
  </si>
  <si>
    <t>Ремонт откосов</t>
  </si>
  <si>
    <t>Подвал  подъезда 1-рем. канализ.: смена труб Д=100мм-13м</t>
  </si>
  <si>
    <t>Ремонт лавочек и откосов</t>
  </si>
  <si>
    <t>Заделка отверстий в пер. кв.4</t>
  </si>
  <si>
    <t>Смена кабеля. Кабель-150м. Гофра-125м</t>
  </si>
  <si>
    <t>Замена выключателей  -121шт. Кабель 60м</t>
  </si>
  <si>
    <t>Смена стояков  канал.трубы в кв.89,93,97 д.110мм - 5.8м в кв.76 - труба д.110мм - 2.4м. В кв.4  труба д.110мм-3,6м</t>
  </si>
  <si>
    <t>Смена канали. Трубы стояк. В кв.57 диам.110мм - 5,2м</t>
  </si>
  <si>
    <t>Ремонт системы отоплени кв.111,118,4 (Комфорт)</t>
  </si>
  <si>
    <t>Смена кранов - 1шт (Комфорт)</t>
  </si>
  <si>
    <t>Ремонт системы отопления (Комфорт)</t>
  </si>
  <si>
    <t>Смена задвижек в бойлерной диам.80мм - 2шт</t>
  </si>
  <si>
    <t>Установка фильтров</t>
  </si>
  <si>
    <t>Опиловка деревьев</t>
  </si>
  <si>
    <t>Менделеева, 5  2013 год</t>
  </si>
  <si>
    <t>Смена канализационной трубы  диам.100мм - 4,2м   в кв.70-67</t>
  </si>
  <si>
    <t>Смена канализационной трубы диам. 110мм в кв.73 - 2,3м</t>
  </si>
  <si>
    <t xml:space="preserve">Смена задвижек д.50мм -8шт диам.80мм-3шт.  и ветилей 20мм-12шт. Диам.15мм-5шт </t>
  </si>
  <si>
    <t>Смена вентилей на системе отопления-42шт; резьбы - 70шт; сгоны- 26шт; заглушки-13шт (комфорт)</t>
  </si>
  <si>
    <t>Ремонт цоколя</t>
  </si>
  <si>
    <t>Ремонт мягкой кровли кв.110 - 23.1м2</t>
  </si>
  <si>
    <t>Менделеева, 7 2013г.</t>
  </si>
  <si>
    <t>Ремонт подъезда № 3</t>
  </si>
  <si>
    <t>Установка почтовых ящиков</t>
  </si>
  <si>
    <t>Установка водомеров 2шт</t>
  </si>
  <si>
    <t>Менделеева, 7а 2013г.</t>
  </si>
  <si>
    <t xml:space="preserve"> Смена колектора и узла учета ХВ</t>
  </si>
  <si>
    <t>Менделеева, 9  2013г.</t>
  </si>
  <si>
    <t>ремонт кровли кв.14,31,45,63</t>
  </si>
  <si>
    <t xml:space="preserve">Установка водомера д.80мм.; задвижка д.80мм-1шт </t>
  </si>
  <si>
    <t>Смена канал.стояка кв.17. Труба д.110мм2,3м</t>
  </si>
  <si>
    <t>Ремонт фасада (СпецНаноСтрой)</t>
  </si>
  <si>
    <t>Смена задвижек на системе отпления диам.80мм-1шт; диам.50мм-5шт; кран шар.диам.15мм-7шт; кран шар.диам.20мм -1шт;заглушки-3шт;пробки-3шт (Комфорт)</t>
  </si>
  <si>
    <t>Матросова, 153а 2013г.</t>
  </si>
  <si>
    <t>кв.8: смена кан.труб Д=100мм-1.25м</t>
  </si>
  <si>
    <t>Подвал подъезда №1 - ГВ: смена вент. Д=25мм-3шт; сгонов Д=25мм-3шт;</t>
  </si>
  <si>
    <t>Смена ст.труб д.25мм - 2,2м в подвале 3 под.</t>
  </si>
  <si>
    <t>Обетонирование лавочек</t>
  </si>
  <si>
    <t>Смена канал.стоякка в кв.59 труба диам.110мм-2,2м;  кран шар.д.25мм-1шт</t>
  </si>
  <si>
    <t>Смена канализ.стояка подвал 3-й подъезд - труба диам.110мм-5м</t>
  </si>
  <si>
    <t>Смена труб ХВ и ГВ стояк кв.66 диам.20мм - 3м</t>
  </si>
  <si>
    <t>Смена трансформаторов тока</t>
  </si>
  <si>
    <t xml:space="preserve">  Смена кализац. Трубы в кв.20. Труба диам.100 мм 2,2м</t>
  </si>
  <si>
    <t xml:space="preserve">50 лет Октября, 4 2013г.       </t>
  </si>
  <si>
    <t>Спил и опиловка деревьев</t>
  </si>
  <si>
    <t>кв. 55,58,59: смена кан.труб Д=100мм-3мпроб.и заделка отв.-1шт</t>
  </si>
  <si>
    <t xml:space="preserve">кв. 83: Стоимость материалов  для общестроит.работ </t>
  </si>
  <si>
    <t>кв. 83: Стоимость материалов для сантехнич.работ</t>
  </si>
  <si>
    <t>Устройство ограждения</t>
  </si>
  <si>
    <t>Смена канализ.труб д.100мм-15м</t>
  </si>
  <si>
    <t>Заделка отверстий в перекр. Кв.39,38,35</t>
  </si>
  <si>
    <t>Смена вентилей в подвале на стояке горячей воды диам. 32мм- 1 шт; сгон-1шт</t>
  </si>
  <si>
    <t>устанолвка светильника-1шт</t>
  </si>
  <si>
    <t>Смена канализац. Труб в подвале  д.110мм -4м. Каналирац. Труб в кв.2 диам.110 - 3м Канализации в кв.53 труба д.110мм - 2,1м</t>
  </si>
  <si>
    <t>Смена вентилей на системе отопления диам.20мм - 2шт; резьбы - 6шт; заглушки-2ши. Сгоны-2шт, трубы диам. 20мм 1м (комфорт)</t>
  </si>
  <si>
    <t>Заделка отверстий кв.2</t>
  </si>
  <si>
    <t>50 лет Октября, 8 2013г.</t>
  </si>
  <si>
    <t>кв.55,59: смена кан.труб Д=100мм-4.2м; проб.отв.-1шт Под.№5- нар.сети кан.: трубы Д=100мм-6м</t>
  </si>
  <si>
    <t>ремонт кровли кв. 57,100,117,118</t>
  </si>
  <si>
    <t>замена канализационного стояка в кв. 57</t>
  </si>
  <si>
    <t>Изготовление и установка песочницы</t>
  </si>
  <si>
    <t>Установка водомерного узла ХВ Счетчики-2шт; труба д.63мм-4м</t>
  </si>
  <si>
    <t>Врезка в сущ.сеть труба диам.20мм-1,4м; кран шар. Диам.20мм- 2 шт (Комфорт)</t>
  </si>
  <si>
    <t>Смена труб горячей воды д.20мм0,9,труб д.32мм - 12,6, труб д. 50мм 37,35м, резьбы. Муфты.тройники хомуты, кран д.20мм-9шт, кран д.32мм -9шт, кран диам.63мм - 1шт. Смена ьтруб канализации в подвале 1 подъезда.  Диам.100мм - 4,7м. Смена  кранов диам. 15мм- 1шт на системе отопления. Смена  крана на стояке хол.воды в подвале 6 подъезда диам.62мм - 1шт</t>
  </si>
  <si>
    <t xml:space="preserve">50 лет Октября, 12 2013г.  </t>
  </si>
  <si>
    <t>Подвал, ввод ХВ: смена труб ст. Д=76мм-3.2м</t>
  </si>
  <si>
    <t>Ремонт коллектора ХВ и ГВ</t>
  </si>
  <si>
    <t>Заделка отверстий в перек. Кв.100,84,92,96,115</t>
  </si>
  <si>
    <t>Смена канализ.стояка кв.84,92,96,100,111,115. Труба д.110мм - 12,5м</t>
  </si>
  <si>
    <t>Смена труб стояка канализации в кв.45 д.110мм 2,2м. Смена труб кагнализации в кв.21 диам.110мм - 2,4</t>
  </si>
  <si>
    <t>Установка датчиков движения и светильников</t>
  </si>
  <si>
    <t>50 лет Октября, 12а 2013г.</t>
  </si>
  <si>
    <t>кв.42-58 и 43-59: смена кан.труб Д=100мм-24м; проб.и заделка отв.-10шт</t>
  </si>
  <si>
    <t>кв.21-37 и 24-40: смена кан.труб Д=100мм-30м; проб.и заделка отв.-10шт</t>
  </si>
  <si>
    <t>кв. 23-39: смена кан.труб Д=100мм-12м; проб.и заделка отв.-3шт</t>
  </si>
  <si>
    <t>Кв. 1-37; 4-20; 2, 3-38,39: смена кан.труб Д=100мм-48м; пробивка и заделка отв.20шт.</t>
  </si>
  <si>
    <t>Заделка отверстий в перекр. Кв.37 и 1 подъезд. Восстан.отмостки-1,4м2</t>
  </si>
  <si>
    <t>Смена канал.трубы в подвале 1 подъзда. Труба д.110мм-7м</t>
  </si>
  <si>
    <t>Смена канализ.стояка кв.37. Труба ПЭ -3,6м</t>
  </si>
  <si>
    <t>Ремонт системы отополения (Комфорт)</t>
  </si>
  <si>
    <t xml:space="preserve">Линейная, 3  2013г.               </t>
  </si>
  <si>
    <t>Подвал подъезда №4: смена кан.труб Д=100мм-2.5м. Подвал, система ГВ: смена вент Д=32мм-1шт; сгонов Д=32мм-1шт. Подвал подъезда №3: смена кан.труб Д=100мм-2.2м</t>
  </si>
  <si>
    <t>Подвал подъезда №1:  смена кан.труб Д=100мм-11м</t>
  </si>
  <si>
    <t>Смена канализ. Труб стояк кв.11 и 15 диам.110мм - 5,3м</t>
  </si>
  <si>
    <t>Смена кранов д.15мм-2шт (комфорт)</t>
  </si>
  <si>
    <t>Смена канализац.трубы диам.110мм - 1,2м (подвал)</t>
  </si>
  <si>
    <t>Валка дерева</t>
  </si>
  <si>
    <t xml:space="preserve">Линейная, 7  2013г.                 </t>
  </si>
  <si>
    <t>Ремонт подъезда №3</t>
  </si>
  <si>
    <t>Валка аварийного дерева</t>
  </si>
  <si>
    <t>Перепаковка радиатора отопления в кв.8</t>
  </si>
  <si>
    <t>Смена задвижек д.80мм - 12шт;кран шпр.д.15мм -1шт; д.20мм - 3шт; труба д.15мм - 3м4 д.20мм- 0.3м (Комфорт)</t>
  </si>
  <si>
    <t>Смена кранов на системе отопления ( краны-2шт; заглушки-13нт; резьбы-3шт) (Комфорт)</t>
  </si>
  <si>
    <t>Линейная, 9 2013г.</t>
  </si>
  <si>
    <t>кв. 49: смена кан.труб Д=100мм-1.2м</t>
  </si>
  <si>
    <t>Ремонт мягкой кровли -2 слоя -123,91м2;1 слой- 8,85м2</t>
  </si>
  <si>
    <t>Смена труб канализ. В кв.31 диам.110мм - 5,2м</t>
  </si>
  <si>
    <t>Ремонт Кровли - 156.32м2 (Стройподряд)</t>
  </si>
  <si>
    <t>Смена канализационного выпуска 3-й подъезд - труба - 9м</t>
  </si>
  <si>
    <t>Смена канализационных труб и труб отопления( подвал)</t>
  </si>
  <si>
    <t>Линейная, 11 2013г.</t>
  </si>
  <si>
    <t>Кв. 21: смена кан.труб Д=100мм-1.8м.  Подвал подъезда №2:  смена кан.труб Д=100мм-2м</t>
  </si>
  <si>
    <t>Кв. 24: смена кан.труб Д=100мм-1.8м.  Подвал подъезда №2:  смена кан.труб Д=100мм-2м.  Подвал под кв. 24:  смена кан.труб Д=100мм-2м.</t>
  </si>
  <si>
    <t>Линейная, 13 2013г.</t>
  </si>
  <si>
    <t>Прокладка кабеля в трубе гофрир.-46м; смена светильников-4шт; устан. коробок распред.-4шт</t>
  </si>
  <si>
    <t>Смена канализ. Труб стояк кв.34 диам.110мм 2,2м; патрубо, переход, манжет</t>
  </si>
  <si>
    <t xml:space="preserve"> Ремонт систиемы отопления: трубы д.89мм - 2,8; кран д.15мм -1шт (Комфорт)</t>
  </si>
  <si>
    <t>Линейная, 5 2013г.</t>
  </si>
  <si>
    <t>кв.11, система ГВ: смена труб ст. Д=25мм-1.2м</t>
  </si>
  <si>
    <t>Установка водомера на хол.воду</t>
  </si>
  <si>
    <t>Смена канализ. Труб стояк кв.9  диам. 110мм - 2м</t>
  </si>
  <si>
    <t>патрубок. Манжет</t>
  </si>
  <si>
    <t>Смена задвижки -1шт</t>
  </si>
  <si>
    <t>Ремонт мягкой кровли -179,31м2 - "Стройподряд"</t>
  </si>
  <si>
    <t xml:space="preserve">   Накопительная ведомостьООО РЭУ-5 по текущему ремонту за 2013г.</t>
  </si>
  <si>
    <t>Белово, 3  2013г.</t>
  </si>
  <si>
    <t>Смена крана диам.15мм - 1 шт (комфорт)</t>
  </si>
  <si>
    <t>Ремонт мягкой кровли 304,6м2 Стройподряд)</t>
  </si>
  <si>
    <t>Ремонт системы отопления: труба д.57мм-6,75м; кран д.20мм-5шт; кран д.15мм-4шт; задвижки д.50мм - 6шт) трубы д.20мм - 12м; кран Маекского - 6шт  чистка элеваторного узла.  Сгоны, резьбы,заглушки,пробки (Комфорт)</t>
  </si>
  <si>
    <t>Установка светильников и выключателя</t>
  </si>
  <si>
    <t>Установка фильтроф на ХВ</t>
  </si>
  <si>
    <t>Белово, 7 2013г.</t>
  </si>
  <si>
    <t>Подвал, система ГВ: смена вент.Д=32мм-1шт; сгонов Д=32мм-1шт</t>
  </si>
  <si>
    <t>Смена чугун. На полиэтил.  канал.трубу д.110 -3м; вентилей-2шт.Узел ХВ- счетчик -1шт;кран шаровый д.63мм-шт; друба д.63мм-2м</t>
  </si>
  <si>
    <t>Смена задвижек диам. 80ии - 4шт вентелей диам.15мм -3 шт.; задвижек диам. 50мм - 4 шт (Комфорт)</t>
  </si>
  <si>
    <t>Смена кранов д.32мм-28шт; кран д.25мм - 4шт; Задвижки д.80мм-5шт; задвижки д.50мм -1шт (комфорт)</t>
  </si>
  <si>
    <t>Смена труб на стояке ХВ в кв.53 диам.25мм - 2,6. В кв.98 труба диам.32мм -0,6м</t>
  </si>
  <si>
    <t>Установка фильтров на узле ХВ</t>
  </si>
  <si>
    <t>Смена канлизационных труб</t>
  </si>
  <si>
    <t>Ремонт мягкой кровли-133,1м2</t>
  </si>
  <si>
    <t>Белово, 5 2013г.</t>
  </si>
  <si>
    <t>Ремонт системы гор.водоснабжения протяж. 33м</t>
  </si>
  <si>
    <t>кв.25: смена кан.труб Д=100мм-3.2м;проб.и заделка отв.-1шт</t>
  </si>
  <si>
    <t xml:space="preserve">Комитет по труду и соцзащите, подъезд №1 - ХВ и ГВ: смена вент.Д=25мм-2шт; сгонов Д=25мм-2шт </t>
  </si>
  <si>
    <t>кв. 3: смена кан.труб Д=100мм-2.5м</t>
  </si>
  <si>
    <t>Заделка отверстий в перекрытии кв.3</t>
  </si>
  <si>
    <t>Установка водомерного узла -счетчик-шт смена труб в кв.3 д.25мм-16,8м</t>
  </si>
  <si>
    <t>Смена канализ.стояка в кв.3; трубад.110-3,5м</t>
  </si>
  <si>
    <t>Ремонт системы отопления</t>
  </si>
  <si>
    <t>Белово, 1/2 2013г.</t>
  </si>
  <si>
    <t>Установка пластиковых окон</t>
  </si>
  <si>
    <t>Смена канализ.труб  в кв.54.  труба д.110мм - 4м</t>
  </si>
  <si>
    <t>Линейная, 1/9 2013г.</t>
  </si>
  <si>
    <t>Ремонт канализац. Кв.48-42</t>
  </si>
  <si>
    <t>Труба лиам.100мм=3.5м</t>
  </si>
  <si>
    <t>Смена канализ. Кв.92;93;87</t>
  </si>
  <si>
    <t>Труба ПП д.100мм- 4,7м</t>
  </si>
  <si>
    <t>Ремонт канализац. Кв.37-31</t>
  </si>
  <si>
    <t>Смена канализ.труб ПП д.100мм -4.7м</t>
  </si>
  <si>
    <t>Ремонт штукат откосов</t>
  </si>
  <si>
    <t>20,6м2</t>
  </si>
  <si>
    <t>Смена вентилей кв.44 д.20мм-2шт</t>
  </si>
  <si>
    <t>Установка светильников и выключателей</t>
  </si>
  <si>
    <t>50 лет Октября, 10 2013г.</t>
  </si>
  <si>
    <t>смена труб кагнализации д.110мм - 6,5м в подвале</t>
  </si>
  <si>
    <t>Менделеева, 1  2013г.</t>
  </si>
  <si>
    <t>Установка водомерного узла - труба д.63мм-6м. Кран шаровый д.63мм-4шт. Кран шаровый д.40мм-1шт. Смена канал.трубы стояк кв.46  труба  д.110мм 2,5м</t>
  </si>
  <si>
    <t>Смена пакетных выключателей-52шт; Провод АПВ -150м</t>
  </si>
  <si>
    <t>смена трансформаторов тока</t>
  </si>
  <si>
    <t>Установка фильтров на ХВ</t>
  </si>
  <si>
    <t>Смена мягкой кровли 28м2</t>
  </si>
  <si>
    <t>50 лет Октября, 14 2013г.</t>
  </si>
  <si>
    <t>кв. 9: смена кан.труб Д=100мм-2.5м; проб.и заделка отв.-1шт. Кв.22,28,29: смена кан.труб Д=100мм-2.5м; проб.и заделка отв.-2шт</t>
  </si>
  <si>
    <t>Кв.52-46:  смена кан.труб Д=100мм-4м; смена унитазов (установка и снятие), без стоим. Оборудования - 2шт; пробивка и заделка отв. - 2шт</t>
  </si>
  <si>
    <t>кв. 46-40-47: смена кан.труб Д=100мм-3.5м; смена унитазов  (установка и снятие), без стоим. Оборудования - 2шт; пробивка и заделка отв. - 2шт</t>
  </si>
  <si>
    <t>Смена канал.стояка под кв.5 . Труба полиэт.д.110мм -3,8м</t>
  </si>
  <si>
    <t>смена светильников и выключателей</t>
  </si>
  <si>
    <t>Маяковского, 5а 2013г.</t>
  </si>
  <si>
    <t>Подвал подъезда №3 - ГВ: смена ст.труб Д=32мм-2.5м; вент. Д=32мм-1шт; Д=25мм-1шт; сгонов Д=32мм-1шт; Д=25мм-1шт.</t>
  </si>
  <si>
    <t>кв. 69,73: смена кан.труб Д=100мм-2.7м.  Кв.81, 85, 89, 101, 109, 113:  разборка труб  Д=32мм-20м; Д=15мм-2м; прокладка труб п/э Д=20мм-2м; Д=32мм-8м; Д=40мм-12м. Подвал под кв. 81: смена вент. Д=32мм-1шт.</t>
  </si>
  <si>
    <t xml:space="preserve"> В подвале 3 под. Смена  задвижек д.100мм - 3шт ; Установка сетчика - 1шт; Разборка и прокладка канализ.труб-6мм</t>
  </si>
  <si>
    <t>Смена труб Стояка ГВ кв.84,88,92. Трубы д.32-8м вентиля д.20-мм-1шт4 вентиль д.32мм-1шт. Смена задвижек в насосной на узле отопления. Задвижка чуг. Д.80мм-3шт.                             4-й подъезд Задвижка-1шт. Смена крана шарового д.32мм- 1шт</t>
  </si>
  <si>
    <t>Ремонт мягкой кровли 136м2</t>
  </si>
  <si>
    <t>Установка датчиков движения-101шт; кабель АВВГ - 10м</t>
  </si>
  <si>
    <t>Смена канализ.труб  стояк в кв.14 и 18 диам 110мм -3,9м</t>
  </si>
  <si>
    <t xml:space="preserve"> Смена труб на системе отпления : труба д. 20мм - 1,2м, кран диам.20мм - 2шт. Муфты. Резьбы</t>
  </si>
  <si>
    <t>Опломбирование счетчиков</t>
  </si>
  <si>
    <t>АДС МУП Гарант (водоканал)</t>
  </si>
  <si>
    <t>АДС теплосеть</t>
  </si>
  <si>
    <t>аренда имущества</t>
  </si>
  <si>
    <t>Вывоз мусора</t>
  </si>
  <si>
    <t>Заработная плата уборщиц л/к</t>
  </si>
  <si>
    <t>Зарплата дворников</t>
  </si>
  <si>
    <t>Материалы</t>
  </si>
  <si>
    <t>Обслуживание внутридомых инженерных систем</t>
  </si>
  <si>
    <t>Общехозяйственные</t>
  </si>
  <si>
    <t>охр труда</t>
  </si>
  <si>
    <t>Охрана зданий</t>
  </si>
  <si>
    <t>Расходы управления(з/пл, отч от з/пл, материалы, ком усл., гсм, прочие</t>
  </si>
  <si>
    <t>Содержание автотранспорта</t>
  </si>
  <si>
    <t>Содержание и обслуживание общедомовых приборов учета</t>
  </si>
  <si>
    <t>Содержание конструктивных элементов зданий</t>
  </si>
  <si>
    <t>Содержание лифтов</t>
  </si>
  <si>
    <t xml:space="preserve">Услуги банка "Новый символ" </t>
  </si>
  <si>
    <t>Услуги ООО ГРКЦ (ведение л/сч и расчет платежей за жилищные услуги)</t>
  </si>
  <si>
    <t>Зарплата старших по домам</t>
  </si>
  <si>
    <t>Дератизация и дезинсекция</t>
  </si>
  <si>
    <t>Услуги СКО ВДПО протипожарные услуги</t>
  </si>
  <si>
    <t>Зарплата рабочих мусоропроводов</t>
  </si>
  <si>
    <t>Установка водомеров-2шт</t>
  </si>
  <si>
    <t>Содержание дымоходов и вентиляционных шахт</t>
  </si>
  <si>
    <t>Содержание зеленых насаждений</t>
  </si>
  <si>
    <t>Прочие (транспортные услуги, налоги, охрана труда и т.п.)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</si>
</sst>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\-#,##0.00"/>
    <numFmt numFmtId="185" formatCode="0.00;[Red]\-0.00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FFD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/>
      <top/>
      <bottom style="hair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9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9" fontId="5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9" fontId="5" fillId="0" borderId="15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9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9" fontId="5" fillId="0" borderId="19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9" fontId="5" fillId="0" borderId="20" xfId="0" applyNumberFormat="1" applyFont="1" applyFill="1" applyBorder="1" applyAlignment="1">
      <alignment wrapText="1"/>
    </xf>
    <xf numFmtId="9" fontId="5" fillId="33" borderId="17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2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4" fontId="5" fillId="0" borderId="23" xfId="0" applyNumberFormat="1" applyFont="1" applyFill="1" applyBorder="1" applyAlignment="1">
      <alignment horizontal="right" wrapText="1"/>
    </xf>
    <xf numFmtId="0" fontId="5" fillId="0" borderId="11" xfId="52" applyNumberFormat="1" applyFont="1" applyFill="1" applyBorder="1" applyAlignment="1">
      <alignment horizontal="left" wrapText="1"/>
      <protection/>
    </xf>
    <xf numFmtId="0" fontId="7" fillId="0" borderId="11" xfId="52" applyNumberFormat="1" applyFont="1" applyFill="1" applyBorder="1" applyAlignment="1">
      <alignment horizontal="left" wrapText="1" indent="1"/>
      <protection/>
    </xf>
    <xf numFmtId="4" fontId="5" fillId="0" borderId="23" xfId="52" applyNumberFormat="1" applyFont="1" applyFill="1" applyBorder="1" applyAlignment="1">
      <alignment horizontal="right" wrapText="1"/>
      <protection/>
    </xf>
    <xf numFmtId="4" fontId="5" fillId="0" borderId="0" xfId="52" applyNumberFormat="1" applyFont="1" applyFill="1" applyBorder="1" applyAlignment="1">
      <alignment horizontal="right" wrapText="1"/>
      <protection/>
    </xf>
    <xf numFmtId="1" fontId="6" fillId="0" borderId="24" xfId="52" applyNumberFormat="1" applyFont="1" applyFill="1" applyBorder="1" applyAlignment="1">
      <alignment horizontal="center" vertical="top"/>
      <protection/>
    </xf>
    <xf numFmtId="0" fontId="6" fillId="0" borderId="24" xfId="52" applyNumberFormat="1" applyFont="1" applyFill="1" applyBorder="1" applyAlignment="1">
      <alignment horizontal="left" vertical="top" indent="2"/>
      <protection/>
    </xf>
    <xf numFmtId="4" fontId="6" fillId="0" borderId="25" xfId="52" applyNumberFormat="1" applyFont="1" applyFill="1" applyBorder="1" applyAlignment="1">
      <alignment horizontal="right" vertical="top"/>
      <protection/>
    </xf>
    <xf numFmtId="4" fontId="6" fillId="0" borderId="0" xfId="52" applyNumberFormat="1" applyFont="1" applyFill="1" applyBorder="1" applyAlignment="1">
      <alignment horizontal="right" vertical="top"/>
      <protection/>
    </xf>
    <xf numFmtId="0" fontId="6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4" fontId="6" fillId="0" borderId="0" xfId="52" applyNumberFormat="1" applyFont="1" applyFill="1" applyBorder="1">
      <alignment/>
      <protection/>
    </xf>
    <xf numFmtId="0" fontId="5" fillId="0" borderId="12" xfId="52" applyNumberFormat="1" applyFont="1" applyFill="1" applyBorder="1" applyAlignment="1">
      <alignment horizontal="right"/>
      <protection/>
    </xf>
    <xf numFmtId="0" fontId="5" fillId="0" borderId="17" xfId="52" applyNumberFormat="1" applyFont="1" applyFill="1" applyBorder="1" applyAlignment="1">
      <alignment horizontal="right"/>
      <protection/>
    </xf>
    <xf numFmtId="4" fontId="5" fillId="0" borderId="22" xfId="52" applyNumberFormat="1" applyFont="1" applyFill="1" applyBorder="1" applyAlignment="1">
      <alignment horizontal="right" wrapText="1"/>
      <protection/>
    </xf>
    <xf numFmtId="0" fontId="8" fillId="0" borderId="26" xfId="0" applyFont="1" applyBorder="1" applyAlignment="1">
      <alignment horizontal="center" wrapText="1"/>
    </xf>
    <xf numFmtId="0" fontId="5" fillId="34" borderId="27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28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35" borderId="21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vertical="top"/>
    </xf>
    <xf numFmtId="0" fontId="6" fillId="35" borderId="40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42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 wrapText="1"/>
    </xf>
    <xf numFmtId="0" fontId="5" fillId="0" borderId="0" xfId="52" applyNumberFormat="1" applyFont="1" applyFill="1" applyBorder="1" applyAlignment="1">
      <alignment horizontal="right" wrapText="1"/>
      <protection/>
    </xf>
    <xf numFmtId="0" fontId="6" fillId="0" borderId="0" xfId="52" applyNumberFormat="1" applyFont="1" applyFill="1" applyBorder="1" applyAlignment="1">
      <alignment horizontal="right" vertical="top"/>
      <protection/>
    </xf>
    <xf numFmtId="0" fontId="6" fillId="0" borderId="0" xfId="52" applyFont="1" applyFill="1" applyBorder="1">
      <alignment/>
      <protection/>
    </xf>
    <xf numFmtId="0" fontId="6" fillId="35" borderId="19" xfId="0" applyFont="1" applyFill="1" applyBorder="1" applyAlignment="1">
      <alignment/>
    </xf>
    <xf numFmtId="0" fontId="8" fillId="0" borderId="45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2" fontId="6" fillId="0" borderId="23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35" borderId="49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35" borderId="5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51" xfId="0" applyFont="1" applyBorder="1" applyAlignment="1">
      <alignment horizontal="center" wrapText="1"/>
    </xf>
    <xf numFmtId="0" fontId="6" fillId="35" borderId="52" xfId="0" applyFont="1" applyFill="1" applyBorder="1" applyAlignment="1">
      <alignment horizontal="center"/>
    </xf>
    <xf numFmtId="0" fontId="9" fillId="35" borderId="53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5" fillId="34" borderId="57" xfId="0" applyFont="1" applyFill="1" applyBorder="1" applyAlignment="1">
      <alignment wrapText="1"/>
    </xf>
    <xf numFmtId="0" fontId="9" fillId="0" borderId="58" xfId="0" applyFont="1" applyBorder="1" applyAlignment="1">
      <alignment horizontal="center"/>
    </xf>
    <xf numFmtId="0" fontId="6" fillId="35" borderId="4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5" fillId="34" borderId="19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59" xfId="0" applyFont="1" applyFill="1" applyBorder="1" applyAlignment="1">
      <alignment/>
    </xf>
    <xf numFmtId="0" fontId="6" fillId="35" borderId="60" xfId="0" applyFont="1" applyFill="1" applyBorder="1" applyAlignment="1">
      <alignment horizontal="center"/>
    </xf>
    <xf numFmtId="0" fontId="5" fillId="34" borderId="16" xfId="0" applyFont="1" applyFill="1" applyBorder="1" applyAlignment="1">
      <alignment wrapText="1"/>
    </xf>
    <xf numFmtId="0" fontId="7" fillId="0" borderId="38" xfId="0" applyFont="1" applyFill="1" applyBorder="1" applyAlignment="1">
      <alignment horizontal="left" wrapText="1" indent="1"/>
    </xf>
    <xf numFmtId="2" fontId="6" fillId="35" borderId="33" xfId="0" applyNumberFormat="1" applyFont="1" applyFill="1" applyBorder="1" applyAlignment="1">
      <alignment/>
    </xf>
    <xf numFmtId="0" fontId="6" fillId="36" borderId="50" xfId="0" applyFont="1" applyFill="1" applyBorder="1" applyAlignment="1">
      <alignment/>
    </xf>
    <xf numFmtId="4" fontId="6" fillId="36" borderId="0" xfId="0" applyNumberFormat="1" applyFont="1" applyFill="1" applyAlignment="1">
      <alignment horizontal="left"/>
    </xf>
    <xf numFmtId="3" fontId="6" fillId="0" borderId="22" xfId="0" applyNumberFormat="1" applyFont="1" applyFill="1" applyBorder="1" applyAlignment="1">
      <alignment/>
    </xf>
    <xf numFmtId="0" fontId="5" fillId="0" borderId="28" xfId="52" applyNumberFormat="1" applyFont="1" applyFill="1" applyBorder="1" applyAlignment="1">
      <alignment horizontal="left" wrapText="1"/>
      <protection/>
    </xf>
    <xf numFmtId="0" fontId="5" fillId="0" borderId="23" xfId="52" applyNumberFormat="1" applyFont="1" applyFill="1" applyBorder="1" applyAlignment="1">
      <alignment horizontal="right" wrapText="1"/>
      <protection/>
    </xf>
    <xf numFmtId="4" fontId="6" fillId="0" borderId="61" xfId="52" applyNumberFormat="1" applyFont="1" applyFill="1" applyBorder="1" applyAlignment="1">
      <alignment horizontal="right" vertical="top"/>
      <protection/>
    </xf>
    <xf numFmtId="4" fontId="6" fillId="0" borderId="62" xfId="52" applyNumberFormat="1" applyFont="1" applyFill="1" applyBorder="1" applyAlignment="1">
      <alignment horizontal="right" vertical="top"/>
      <protection/>
    </xf>
    <xf numFmtId="0" fontId="5" fillId="35" borderId="63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5" fillId="35" borderId="2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indent="2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indent="2"/>
    </xf>
    <xf numFmtId="0" fontId="6" fillId="37" borderId="0" xfId="0" applyFont="1" applyFill="1" applyBorder="1" applyAlignment="1">
      <alignment horizontal="right" vertical="top"/>
    </xf>
    <xf numFmtId="0" fontId="5" fillId="38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 inden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2" fontId="5" fillId="0" borderId="0" xfId="52" applyNumberFormat="1" applyFont="1" applyFill="1" applyBorder="1" applyAlignment="1">
      <alignment horizontal="right" wrapText="1"/>
      <protection/>
    </xf>
    <xf numFmtId="2" fontId="6" fillId="0" borderId="0" xfId="52" applyNumberFormat="1" applyFont="1" applyFill="1" applyBorder="1" applyAlignment="1">
      <alignment horizontal="right" vertical="top"/>
      <protection/>
    </xf>
    <xf numFmtId="2" fontId="6" fillId="0" borderId="0" xfId="52" applyNumberFormat="1" applyFont="1" applyFill="1" applyBorder="1">
      <alignment/>
      <protection/>
    </xf>
    <xf numFmtId="0" fontId="11" fillId="35" borderId="64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1" fontId="6" fillId="0" borderId="6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" fontId="5" fillId="0" borderId="66" xfId="52" applyNumberFormat="1" applyFont="1" applyFill="1" applyBorder="1" applyAlignment="1">
      <alignment horizontal="right" wrapText="1"/>
      <protection/>
    </xf>
    <xf numFmtId="0" fontId="6" fillId="35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B64" sqref="B64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20.00390625" style="56" customWidth="1"/>
    <col min="4" max="4" width="7.28125" style="48" customWidth="1"/>
    <col min="5" max="5" width="7.7109375" style="48" customWidth="1"/>
    <col min="6" max="6" width="7.57421875" style="48" customWidth="1"/>
    <col min="7" max="7" width="6.28125" style="48" customWidth="1"/>
    <col min="8" max="8" width="6.57421875" style="48" customWidth="1"/>
    <col min="9" max="9" width="7.7109375" style="48" customWidth="1"/>
    <col min="10" max="10" width="6.7109375" style="48" customWidth="1"/>
    <col min="11" max="11" width="7.421875" style="48" customWidth="1"/>
    <col min="12" max="12" width="6.8515625" style="48" customWidth="1"/>
    <col min="13" max="13" width="6.28125" style="48" customWidth="1"/>
    <col min="14" max="14" width="9.140625" style="48" customWidth="1"/>
    <col min="15" max="15" width="7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56.25" customHeight="1">
      <c r="A2" s="187" t="s">
        <v>122</v>
      </c>
      <c r="B2" s="187"/>
      <c r="C2" s="187"/>
      <c r="E2" s="183"/>
      <c r="F2" s="183"/>
      <c r="G2" s="183"/>
      <c r="H2" s="183"/>
      <c r="I2" s="183"/>
    </row>
    <row r="3" spans="1:9" ht="12.75">
      <c r="A3" s="28"/>
      <c r="B3" s="22"/>
      <c r="C3" s="27"/>
      <c r="E3" s="49"/>
      <c r="F3" s="49"/>
      <c r="G3" s="49"/>
      <c r="H3" s="49"/>
      <c r="I3" s="49"/>
    </row>
    <row r="4" spans="1:9" ht="12.75">
      <c r="A4" s="28"/>
      <c r="B4" s="22"/>
      <c r="C4" s="27"/>
      <c r="E4" s="49"/>
      <c r="F4" s="49"/>
      <c r="G4" s="49"/>
      <c r="H4" s="49"/>
      <c r="I4" s="49"/>
    </row>
    <row r="5" spans="1:9" s="20" customFormat="1" ht="15.75">
      <c r="A5" s="186" t="s">
        <v>50</v>
      </c>
      <c r="B5" s="186"/>
      <c r="C5" s="186"/>
      <c r="E5" s="184"/>
      <c r="F5" s="184"/>
      <c r="G5" s="184"/>
      <c r="H5" s="184"/>
      <c r="I5" s="184"/>
    </row>
    <row r="6" spans="1:9" s="20" customFormat="1" ht="15.75">
      <c r="A6" s="185" t="s">
        <v>115</v>
      </c>
      <c r="B6" s="185"/>
      <c r="C6" s="185"/>
      <c r="E6" s="184"/>
      <c r="F6" s="184"/>
      <c r="G6" s="184"/>
      <c r="H6" s="184"/>
      <c r="I6" s="184"/>
    </row>
    <row r="7" spans="1:9" ht="12.75" customHeight="1">
      <c r="A7" s="23"/>
      <c r="B7" s="23"/>
      <c r="C7" s="23"/>
      <c r="E7" s="49"/>
      <c r="F7" s="49"/>
      <c r="G7" s="49"/>
      <c r="H7" s="49"/>
      <c r="I7" s="49"/>
    </row>
    <row r="8" spans="1:9" ht="12.75" customHeight="1">
      <c r="A8" s="23"/>
      <c r="B8" s="24" t="s">
        <v>123</v>
      </c>
      <c r="C8" s="25">
        <v>-64855.16</v>
      </c>
      <c r="E8" s="49"/>
      <c r="F8" s="49"/>
      <c r="G8" s="49"/>
      <c r="H8" s="49"/>
      <c r="I8" s="49"/>
    </row>
    <row r="9" spans="1:9" ht="12.75" customHeight="1">
      <c r="A9" s="23"/>
      <c r="B9" s="24" t="s">
        <v>51</v>
      </c>
      <c r="C9" s="25">
        <v>18878.52</v>
      </c>
      <c r="E9" s="49"/>
      <c r="F9" s="49"/>
      <c r="G9" s="49"/>
      <c r="H9" s="49"/>
      <c r="I9" s="49"/>
    </row>
    <row r="10" spans="1:9" ht="12.75">
      <c r="A10" s="28"/>
      <c r="B10" s="26" t="s">
        <v>52</v>
      </c>
      <c r="C10" s="27">
        <v>14596.2</v>
      </c>
      <c r="E10" s="50"/>
      <c r="F10" s="50"/>
      <c r="G10" s="50"/>
      <c r="H10" s="50"/>
      <c r="I10" s="50"/>
    </row>
    <row r="11" spans="1:9" ht="12.75">
      <c r="A11" s="28"/>
      <c r="B11" s="28" t="s">
        <v>48</v>
      </c>
      <c r="C11" s="27">
        <f>C38</f>
        <v>29027.379999999997</v>
      </c>
      <c r="E11" s="50"/>
      <c r="F11" s="50"/>
      <c r="G11" s="50"/>
      <c r="H11" s="50"/>
      <c r="I11" s="50"/>
    </row>
    <row r="12" spans="1:9" ht="12.75">
      <c r="A12" s="28"/>
      <c r="B12" s="28" t="s">
        <v>124</v>
      </c>
      <c r="C12" s="27">
        <f>C8+C10-C11</f>
        <v>-79286.34</v>
      </c>
      <c r="E12" s="50"/>
      <c r="F12" s="50"/>
      <c r="G12" s="50"/>
      <c r="H12" s="50"/>
      <c r="I12" s="50"/>
    </row>
    <row r="13" spans="1:9" ht="12.75">
      <c r="A13" s="28"/>
      <c r="B13" s="28"/>
      <c r="C13" s="27"/>
      <c r="E13" s="50"/>
      <c r="F13" s="50"/>
      <c r="G13" s="50"/>
      <c r="H13" s="50"/>
      <c r="I13" s="50"/>
    </row>
    <row r="14" spans="1:9" ht="12.75">
      <c r="A14" s="28"/>
      <c r="B14" s="28"/>
      <c r="C14" s="27"/>
      <c r="E14" s="50"/>
      <c r="F14" s="50"/>
      <c r="G14" s="50"/>
      <c r="H14" s="50"/>
      <c r="I14" s="50"/>
    </row>
    <row r="15" spans="1:9" ht="12.75">
      <c r="A15" s="188"/>
      <c r="B15" s="189" t="s">
        <v>1</v>
      </c>
      <c r="C15" s="190" t="s">
        <v>4</v>
      </c>
      <c r="E15" s="50"/>
      <c r="F15" s="50"/>
      <c r="G15" s="50"/>
      <c r="H15" s="50"/>
      <c r="I15" s="50"/>
    </row>
    <row r="16" spans="1:9" ht="12.75">
      <c r="A16" s="188"/>
      <c r="B16" s="189"/>
      <c r="C16" s="190"/>
      <c r="E16" s="50"/>
      <c r="F16" s="51"/>
      <c r="G16" s="50"/>
      <c r="H16" s="50"/>
      <c r="I16" s="50"/>
    </row>
    <row r="17" spans="1:9" ht="12.75">
      <c r="A17" s="29"/>
      <c r="B17" s="30" t="s">
        <v>44</v>
      </c>
      <c r="C17" s="31"/>
      <c r="E17" s="50"/>
      <c r="F17" s="51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29027.379999999997</v>
      </c>
      <c r="E18" s="35"/>
    </row>
    <row r="19" spans="1:5" s="52" customFormat="1" ht="12.75">
      <c r="A19" s="36"/>
      <c r="B19" s="37" t="s">
        <v>523</v>
      </c>
      <c r="C19" s="38">
        <v>29.15</v>
      </c>
      <c r="E19" s="39"/>
    </row>
    <row r="20" spans="1:5" s="52" customFormat="1" ht="12.75">
      <c r="A20" s="36"/>
      <c r="B20" s="37" t="s">
        <v>516</v>
      </c>
      <c r="C20" s="38">
        <v>1661.58</v>
      </c>
      <c r="E20" s="39"/>
    </row>
    <row r="21" spans="1:5" s="52" customFormat="1" ht="12.75">
      <c r="A21" s="36"/>
      <c r="B21" s="37" t="s">
        <v>524</v>
      </c>
      <c r="C21" s="38">
        <v>11232.05</v>
      </c>
      <c r="E21" s="39"/>
    </row>
    <row r="22" spans="1:5" s="52" customFormat="1" ht="12.75">
      <c r="A22" s="36"/>
      <c r="B22" s="37" t="s">
        <v>517</v>
      </c>
      <c r="C22" s="38">
        <v>1644.25</v>
      </c>
      <c r="E22" s="39"/>
    </row>
    <row r="23" spans="1:5" s="52" customFormat="1" ht="12.75">
      <c r="A23" s="36"/>
      <c r="B23" s="37" t="s">
        <v>525</v>
      </c>
      <c r="C23" s="38">
        <v>199.08</v>
      </c>
      <c r="E23" s="39"/>
    </row>
    <row r="24" spans="1:5" s="52" customFormat="1" ht="12.75">
      <c r="A24" s="36"/>
      <c r="B24" s="37" t="s">
        <v>538</v>
      </c>
      <c r="C24" s="38">
        <v>359.57</v>
      </c>
      <c r="E24" s="39"/>
    </row>
    <row r="25" spans="1:5" s="52" customFormat="1" ht="12.75">
      <c r="A25" s="36"/>
      <c r="B25" s="37" t="s">
        <v>515</v>
      </c>
      <c r="C25" s="38">
        <v>311.25</v>
      </c>
      <c r="E25" s="39"/>
    </row>
    <row r="26" spans="1:5" s="52" customFormat="1" ht="12.75">
      <c r="A26" s="36"/>
      <c r="B26" s="37" t="s">
        <v>529</v>
      </c>
      <c r="C26" s="38">
        <v>521.85</v>
      </c>
      <c r="E26" s="39"/>
    </row>
    <row r="27" spans="1:5" s="52" customFormat="1" ht="12.75">
      <c r="A27" s="36"/>
      <c r="B27" s="37" t="s">
        <v>514</v>
      </c>
      <c r="C27" s="38">
        <v>382.69</v>
      </c>
      <c r="E27" s="39"/>
    </row>
    <row r="28" spans="1:5" s="52" customFormat="1" ht="12.75">
      <c r="A28" s="36"/>
      <c r="B28" s="37" t="s">
        <v>513</v>
      </c>
      <c r="C28" s="38">
        <v>277.83</v>
      </c>
      <c r="E28" s="39"/>
    </row>
    <row r="29" spans="1:5" s="52" customFormat="1" ht="12.75">
      <c r="A29" s="36"/>
      <c r="B29" s="37" t="s">
        <v>522</v>
      </c>
      <c r="C29" s="38">
        <v>38.69</v>
      </c>
      <c r="E29" s="39"/>
    </row>
    <row r="30" spans="1:5" s="52" customFormat="1" ht="12.75">
      <c r="A30" s="36"/>
      <c r="B30" s="37" t="s">
        <v>519</v>
      </c>
      <c r="C30" s="38">
        <v>186.93</v>
      </c>
      <c r="E30" s="39"/>
    </row>
    <row r="31" spans="1:5" s="52" customFormat="1" ht="12.75">
      <c r="A31" s="36"/>
      <c r="B31" s="37" t="s">
        <v>521</v>
      </c>
      <c r="C31" s="38">
        <v>36.53</v>
      </c>
      <c r="E31" s="39"/>
    </row>
    <row r="32" spans="1:5" s="52" customFormat="1" ht="12.75">
      <c r="A32" s="36"/>
      <c r="B32" s="37" t="s">
        <v>518</v>
      </c>
      <c r="C32" s="38">
        <v>2489.74</v>
      </c>
      <c r="E32" s="39"/>
    </row>
    <row r="33" spans="1:5" s="52" customFormat="1" ht="12.75">
      <c r="A33" s="36"/>
      <c r="B33" s="37" t="s">
        <v>520</v>
      </c>
      <c r="C33" s="38">
        <v>7414.66</v>
      </c>
      <c r="E33" s="39"/>
    </row>
    <row r="34" spans="1:5" s="52" customFormat="1" ht="12.75">
      <c r="A34" s="36"/>
      <c r="B34" s="37" t="s">
        <v>527</v>
      </c>
      <c r="C34" s="38">
        <v>1264</v>
      </c>
      <c r="E34" s="39"/>
    </row>
    <row r="35" spans="1:5" s="52" customFormat="1" ht="12.75">
      <c r="A35" s="36"/>
      <c r="B35" s="37" t="s">
        <v>526</v>
      </c>
      <c r="C35" s="38">
        <v>2.49</v>
      </c>
      <c r="E35" s="39"/>
    </row>
    <row r="36" spans="1:5" s="52" customFormat="1" ht="12.75">
      <c r="A36" s="36"/>
      <c r="B36" s="37" t="s">
        <v>530</v>
      </c>
      <c r="C36" s="38">
        <v>975.04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29027.379999999997</v>
      </c>
      <c r="E38" s="35"/>
    </row>
    <row r="39" spans="1:9" ht="12.75">
      <c r="A39" s="53"/>
      <c r="B39" s="54"/>
      <c r="C39" s="55"/>
      <c r="E39" s="50"/>
      <c r="F39" s="50"/>
      <c r="G39" s="50"/>
      <c r="H39" s="50"/>
      <c r="I39" s="50"/>
    </row>
    <row r="40" spans="1:9" ht="12.75">
      <c r="A40" s="53"/>
      <c r="B40" s="54"/>
      <c r="C40" s="55"/>
      <c r="E40" s="50"/>
      <c r="F40" s="50"/>
      <c r="G40" s="50"/>
      <c r="H40" s="50"/>
      <c r="I40" s="50"/>
    </row>
    <row r="41" spans="1:3" ht="12.75">
      <c r="A41" s="28"/>
      <c r="B41" s="28"/>
      <c r="C41" s="27"/>
    </row>
    <row r="42" spans="1:3" s="20" customFormat="1" ht="15.75">
      <c r="A42" s="186" t="s">
        <v>53</v>
      </c>
      <c r="B42" s="186"/>
      <c r="C42" s="186"/>
    </row>
    <row r="43" spans="1:14" s="20" customFormat="1" ht="15.75">
      <c r="A43" s="185" t="s">
        <v>115</v>
      </c>
      <c r="B43" s="185"/>
      <c r="C43" s="185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0:14" ht="12.75">
      <c r="J44" s="50"/>
      <c r="K44" s="50"/>
      <c r="L44" s="50"/>
      <c r="M44" s="50"/>
      <c r="N44" s="50"/>
    </row>
    <row r="45" spans="2:14" ht="12.75">
      <c r="B45" s="24" t="s">
        <v>123</v>
      </c>
      <c r="C45" s="25">
        <v>-14886.13</v>
      </c>
      <c r="J45" s="50"/>
      <c r="K45" s="50"/>
      <c r="L45" s="50"/>
      <c r="M45" s="50"/>
      <c r="N45" s="50"/>
    </row>
    <row r="46" spans="2:14" ht="12.75">
      <c r="B46" s="24" t="s">
        <v>51</v>
      </c>
      <c r="C46" s="25">
        <v>6238.08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3" ht="12.75">
      <c r="B47" s="26" t="s">
        <v>52</v>
      </c>
      <c r="C47" s="27">
        <v>4569.44</v>
      </c>
    </row>
    <row r="48" spans="2:3" ht="12.75">
      <c r="B48" s="28" t="s">
        <v>107</v>
      </c>
      <c r="C48" s="27">
        <v>17058.68</v>
      </c>
    </row>
    <row r="49" spans="2:3" ht="12.75">
      <c r="B49" s="28" t="s">
        <v>117</v>
      </c>
      <c r="C49" s="27">
        <f>C45+C47-C48</f>
        <v>-27375.37</v>
      </c>
    </row>
    <row r="51" ht="13.5" thickBot="1"/>
    <row r="52" spans="1:16" s="52" customFormat="1" ht="14.25" thickBot="1">
      <c r="A52" s="57" t="s">
        <v>118</v>
      </c>
      <c r="B52" s="46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  <c r="P52" s="63"/>
    </row>
    <row r="53" spans="1:16" s="52" customFormat="1" ht="13.5" thickBot="1">
      <c r="A53" s="64" t="s">
        <v>54</v>
      </c>
      <c r="B53" s="47" t="s">
        <v>119</v>
      </c>
      <c r="C53" s="65">
        <v>17058.68</v>
      </c>
      <c r="D53" s="66">
        <f aca="true" t="shared" si="0" ref="D53:L53">SUM(D54:D61)</f>
        <v>0</v>
      </c>
      <c r="E53" s="67">
        <f t="shared" si="0"/>
        <v>0</v>
      </c>
      <c r="F53" s="68">
        <f t="shared" si="0"/>
        <v>0</v>
      </c>
      <c r="G53" s="68">
        <f t="shared" si="0"/>
        <v>0</v>
      </c>
      <c r="H53" s="68">
        <f t="shared" si="0"/>
        <v>0</v>
      </c>
      <c r="I53" s="68">
        <f t="shared" si="0"/>
        <v>0</v>
      </c>
      <c r="J53" s="68">
        <f t="shared" si="0"/>
        <v>14370.91</v>
      </c>
      <c r="K53" s="68">
        <f t="shared" si="0"/>
        <v>2687.77</v>
      </c>
      <c r="L53" s="68">
        <f t="shared" si="0"/>
        <v>0</v>
      </c>
      <c r="M53" s="68">
        <f>SUM(M55:M61)</f>
        <v>0</v>
      </c>
      <c r="N53" s="68">
        <f>SUM(N55:N61)</f>
        <v>0</v>
      </c>
      <c r="O53" s="69"/>
      <c r="P53" s="63"/>
    </row>
    <row r="54" spans="1:16" s="52" customFormat="1" ht="12.75">
      <c r="A54" s="70">
        <v>38</v>
      </c>
      <c r="B54" s="6" t="s">
        <v>120</v>
      </c>
      <c r="C54" s="70"/>
      <c r="D54" s="71"/>
      <c r="E54" s="72"/>
      <c r="F54" s="73"/>
      <c r="G54" s="73"/>
      <c r="H54" s="73"/>
      <c r="I54" s="73"/>
      <c r="J54" s="73">
        <v>14370.91</v>
      </c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121</v>
      </c>
      <c r="C55" s="65"/>
      <c r="D55" s="71"/>
      <c r="E55" s="72"/>
      <c r="F55" s="73"/>
      <c r="G55" s="73"/>
      <c r="H55" s="73"/>
      <c r="I55" s="73"/>
      <c r="J55" s="73"/>
      <c r="K55" s="73">
        <v>2687.77</v>
      </c>
      <c r="L55" s="73"/>
      <c r="M55" s="73"/>
      <c r="N55" s="73"/>
      <c r="O55" s="72"/>
      <c r="P55" s="63"/>
    </row>
  </sheetData>
  <sheetProtection/>
  <mergeCells count="11">
    <mergeCell ref="A5:C5"/>
    <mergeCell ref="E2:I2"/>
    <mergeCell ref="E5:I5"/>
    <mergeCell ref="A6:C6"/>
    <mergeCell ref="E6:I6"/>
    <mergeCell ref="A42:C42"/>
    <mergeCell ref="A43:C43"/>
    <mergeCell ref="A2:C2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00390625" style="48" customWidth="1"/>
    <col min="5" max="5" width="7.7109375" style="48" customWidth="1"/>
    <col min="6" max="6" width="8.140625" style="48" customWidth="1"/>
    <col min="7" max="7" width="5.421875" style="48" customWidth="1"/>
    <col min="8" max="8" width="6.7109375" style="48" customWidth="1"/>
    <col min="9" max="9" width="5.00390625" style="48" customWidth="1"/>
    <col min="10" max="10" width="4.7109375" style="48" customWidth="1"/>
    <col min="11" max="11" width="6.7109375" style="48" customWidth="1"/>
    <col min="12" max="12" width="6.00390625" style="48" customWidth="1"/>
    <col min="13" max="13" width="6.28125" style="48" customWidth="1"/>
    <col min="14" max="14" width="5.00390625" style="48" customWidth="1"/>
    <col min="15" max="15" width="5.5742187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65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-194503.19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128</v>
      </c>
      <c r="C10" s="25">
        <f>252459.85+23906.94</f>
        <v>276366.79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92</v>
      </c>
      <c r="C11" s="27">
        <f>239432.83+18659.21</f>
        <v>258092.03999999998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293190.77999999997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-229601.93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31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293190.77999999997</v>
      </c>
      <c r="E18" s="35"/>
    </row>
    <row r="19" spans="1:5" s="52" customFormat="1" ht="12.75">
      <c r="A19" s="36"/>
      <c r="B19" s="37" t="s">
        <v>523</v>
      </c>
      <c r="C19" s="38">
        <v>245.49</v>
      </c>
      <c r="E19" s="39"/>
    </row>
    <row r="20" spans="1:5" s="52" customFormat="1" ht="12.75">
      <c r="A20" s="36"/>
      <c r="B20" s="37" t="s">
        <v>516</v>
      </c>
      <c r="C20" s="38">
        <v>23195.81</v>
      </c>
      <c r="E20" s="39"/>
    </row>
    <row r="21" spans="1:5" s="52" customFormat="1" ht="12.75">
      <c r="A21" s="36"/>
      <c r="B21" s="37" t="s">
        <v>524</v>
      </c>
      <c r="C21" s="38">
        <v>94641.42</v>
      </c>
      <c r="E21" s="39"/>
    </row>
    <row r="22" spans="1:5" s="52" customFormat="1" ht="12.75">
      <c r="A22" s="36"/>
      <c r="B22" s="37" t="s">
        <v>517</v>
      </c>
      <c r="C22" s="38">
        <v>28803.53</v>
      </c>
      <c r="E22" s="39"/>
    </row>
    <row r="23" spans="1:5" s="52" customFormat="1" ht="12.75">
      <c r="A23" s="36"/>
      <c r="B23" s="37" t="s">
        <v>525</v>
      </c>
      <c r="C23" s="38">
        <v>1677.47</v>
      </c>
      <c r="E23" s="39"/>
    </row>
    <row r="24" spans="1:5" s="52" customFormat="1" ht="12.75">
      <c r="A24" s="36"/>
      <c r="B24" s="37" t="s">
        <v>538</v>
      </c>
      <c r="C24" s="38">
        <v>3029.81</v>
      </c>
      <c r="E24" s="39"/>
    </row>
    <row r="25" spans="1:5" s="52" customFormat="1" ht="12.75">
      <c r="A25" s="36"/>
      <c r="B25" s="37" t="s">
        <v>515</v>
      </c>
      <c r="C25" s="38">
        <v>2622.61</v>
      </c>
      <c r="E25" s="39"/>
    </row>
    <row r="26" spans="1:5" s="52" customFormat="1" ht="12.75">
      <c r="A26" s="36"/>
      <c r="B26" s="37" t="s">
        <v>529</v>
      </c>
      <c r="C26" s="38">
        <v>4397.02</v>
      </c>
      <c r="E26" s="39"/>
    </row>
    <row r="27" spans="1:5" s="52" customFormat="1" ht="12.75">
      <c r="A27" s="36"/>
      <c r="B27" s="37" t="s">
        <v>514</v>
      </c>
      <c r="C27" s="38">
        <v>3224.7</v>
      </c>
      <c r="E27" s="39"/>
    </row>
    <row r="28" spans="1:5" s="52" customFormat="1" ht="12.75">
      <c r="A28" s="36"/>
      <c r="B28" s="37" t="s">
        <v>513</v>
      </c>
      <c r="C28" s="38">
        <v>2340.96</v>
      </c>
      <c r="E28" s="39"/>
    </row>
    <row r="29" spans="1:5" s="52" customFormat="1" ht="12.75">
      <c r="A29" s="36"/>
      <c r="B29" s="37" t="s">
        <v>522</v>
      </c>
      <c r="C29" s="38">
        <v>325.98</v>
      </c>
      <c r="E29" s="39"/>
    </row>
    <row r="30" spans="1:5" s="52" customFormat="1" ht="12.75">
      <c r="A30" s="36"/>
      <c r="B30" s="37" t="s">
        <v>519</v>
      </c>
      <c r="C30" s="38">
        <v>1575.09</v>
      </c>
      <c r="E30" s="39"/>
    </row>
    <row r="31" spans="1:5" s="52" customFormat="1" ht="12.75">
      <c r="A31" s="36"/>
      <c r="B31" s="37" t="s">
        <v>521</v>
      </c>
      <c r="C31" s="38">
        <v>307.79</v>
      </c>
      <c r="E31" s="39"/>
    </row>
    <row r="32" spans="1:5" s="52" customFormat="1" ht="12.75">
      <c r="A32" s="36"/>
      <c r="B32" s="37" t="s">
        <v>518</v>
      </c>
      <c r="C32" s="38">
        <v>45439.86</v>
      </c>
      <c r="E32" s="39"/>
    </row>
    <row r="33" spans="1:5" s="52" customFormat="1" ht="12.75">
      <c r="A33" s="36"/>
      <c r="B33" s="37" t="s">
        <v>520</v>
      </c>
      <c r="C33" s="38">
        <v>62476.09</v>
      </c>
      <c r="E33" s="39"/>
    </row>
    <row r="34" spans="1:5" s="52" customFormat="1" ht="12.75">
      <c r="A34" s="36"/>
      <c r="B34" s="37" t="s">
        <v>527</v>
      </c>
      <c r="C34" s="38">
        <v>10650.42</v>
      </c>
      <c r="E34" s="39"/>
    </row>
    <row r="35" spans="1:5" s="52" customFormat="1" ht="12.75">
      <c r="A35" s="36"/>
      <c r="B35" s="37" t="s">
        <v>526</v>
      </c>
      <c r="C35" s="38">
        <v>20.99</v>
      </c>
      <c r="E35" s="39"/>
    </row>
    <row r="36" spans="1:5" s="52" customFormat="1" ht="12.75">
      <c r="A36" s="36"/>
      <c r="B36" s="37" t="s">
        <v>530</v>
      </c>
      <c r="C36" s="38">
        <v>8215.74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293190.77999999997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4">
        <v>-24406.55</v>
      </c>
    </row>
    <row r="44" spans="2:3" ht="12.75">
      <c r="B44" s="24" t="s">
        <v>128</v>
      </c>
      <c r="C44" s="93">
        <f>64524.29+6355.01</f>
        <v>70879.3</v>
      </c>
    </row>
    <row r="45" spans="2:3" ht="12.75">
      <c r="B45" s="26" t="s">
        <v>92</v>
      </c>
      <c r="C45" s="27">
        <f>61161.93+4960.04</f>
        <v>66121.97</v>
      </c>
    </row>
    <row r="46" spans="2:3" ht="12.75">
      <c r="B46" s="28" t="s">
        <v>107</v>
      </c>
      <c r="C46" s="27">
        <v>65908.35</v>
      </c>
    </row>
    <row r="47" spans="2:3" ht="12.75">
      <c r="B47" s="28" t="s">
        <v>117</v>
      </c>
      <c r="C47" s="27">
        <f>C43+C45-C46</f>
        <v>-24192.930000000008</v>
      </c>
    </row>
    <row r="48" ht="13.5" thickBot="1"/>
    <row r="49" spans="1:16" s="52" customFormat="1" ht="14.25" thickBot="1">
      <c r="A49" s="89" t="s">
        <v>54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2.75">
      <c r="A50" s="97">
        <v>3</v>
      </c>
      <c r="B50" s="47" t="s">
        <v>153</v>
      </c>
      <c r="C50" s="65">
        <f>SUM(D50+E50+F50+G50+H50+I50+J50+K50+L50+M50+N50+O50)</f>
        <v>65908.35</v>
      </c>
      <c r="D50" s="66">
        <f aca="true" t="shared" si="0" ref="D50:O50">SUM(D51:D58)</f>
        <v>0</v>
      </c>
      <c r="E50" s="67">
        <f t="shared" si="0"/>
        <v>8155.81</v>
      </c>
      <c r="F50" s="68">
        <f t="shared" si="0"/>
        <v>57752.54</v>
      </c>
      <c r="G50" s="68">
        <f t="shared" si="0"/>
        <v>0</v>
      </c>
      <c r="H50" s="68">
        <f t="shared" si="0"/>
        <v>0</v>
      </c>
      <c r="I50" s="68">
        <f t="shared" si="0"/>
        <v>0</v>
      </c>
      <c r="J50" s="68">
        <f t="shared" si="0"/>
        <v>0</v>
      </c>
      <c r="K50" s="68">
        <f t="shared" si="0"/>
        <v>0</v>
      </c>
      <c r="L50" s="68">
        <f t="shared" si="0"/>
        <v>0</v>
      </c>
      <c r="M50" s="68">
        <f t="shared" si="0"/>
        <v>0</v>
      </c>
      <c r="N50" s="68">
        <f t="shared" si="0"/>
        <v>0</v>
      </c>
      <c r="O50" s="69">
        <f t="shared" si="0"/>
        <v>0</v>
      </c>
      <c r="P50" s="63"/>
    </row>
    <row r="51" spans="1:16" s="52" customFormat="1" ht="12.75">
      <c r="A51" s="70"/>
      <c r="B51" s="6" t="s">
        <v>154</v>
      </c>
      <c r="C51" s="70"/>
      <c r="D51" s="71"/>
      <c r="E51" s="72">
        <v>8155.81</v>
      </c>
      <c r="F51" s="73"/>
      <c r="G51" s="73"/>
      <c r="H51" s="73"/>
      <c r="I51" s="73"/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7" t="s">
        <v>155</v>
      </c>
      <c r="C52" s="65"/>
      <c r="D52" s="71"/>
      <c r="E52" s="72"/>
      <c r="F52" s="73">
        <v>1782.71</v>
      </c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156</v>
      </c>
      <c r="C53" s="65"/>
      <c r="D53" s="71"/>
      <c r="E53" s="72"/>
      <c r="F53" s="73">
        <v>5524.86</v>
      </c>
      <c r="G53" s="73"/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12.75">
      <c r="A54" s="70"/>
      <c r="B54" s="7" t="s">
        <v>157</v>
      </c>
      <c r="C54" s="65"/>
      <c r="D54" s="71"/>
      <c r="E54" s="72"/>
      <c r="F54" s="73">
        <v>50444.97</v>
      </c>
      <c r="G54" s="73"/>
      <c r="H54" s="73"/>
      <c r="I54" s="73"/>
      <c r="J54" s="73"/>
      <c r="K54" s="73"/>
      <c r="L54" s="73"/>
      <c r="M54" s="73"/>
      <c r="N54" s="73"/>
      <c r="O54" s="86"/>
      <c r="P54" s="63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3"/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7.8515625" style="48" customWidth="1"/>
    <col min="5" max="5" width="7.00390625" style="48" customWidth="1"/>
    <col min="6" max="7" width="6.140625" style="48" customWidth="1"/>
    <col min="8" max="8" width="7.140625" style="48" customWidth="1"/>
    <col min="9" max="9" width="5.8515625" style="48" customWidth="1"/>
    <col min="10" max="10" width="5.140625" style="48" customWidth="1"/>
    <col min="11" max="11" width="6.8515625" style="48" customWidth="1"/>
    <col min="12" max="12" width="8.00390625" style="48" customWidth="1"/>
    <col min="13" max="13" width="7.28125" style="48" customWidth="1"/>
    <col min="14" max="14" width="6.140625" style="48" customWidth="1"/>
    <col min="15" max="15" width="6.42187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-234821.54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262298.8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229973.65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C42</f>
        <v>306948.96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-311796.85000000003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81"/>
      <c r="B15" s="82"/>
      <c r="C15" s="83"/>
      <c r="D15" s="50"/>
      <c r="E15" s="50"/>
      <c r="F15" s="50"/>
      <c r="G15" s="50"/>
      <c r="H15" s="50"/>
      <c r="I15" s="50"/>
    </row>
    <row r="16" spans="1:9" ht="27" customHeight="1">
      <c r="A16" s="191"/>
      <c r="B16" s="192" t="s">
        <v>1</v>
      </c>
      <c r="C16" s="192" t="s">
        <v>71</v>
      </c>
      <c r="D16" s="50"/>
      <c r="E16" s="50"/>
      <c r="F16" s="50"/>
      <c r="G16" s="50"/>
      <c r="H16" s="50"/>
      <c r="I16" s="50"/>
    </row>
    <row r="17" spans="1:9" ht="12.75">
      <c r="A17" s="191"/>
      <c r="B17" s="192"/>
      <c r="C17" s="192"/>
      <c r="D17" s="50"/>
      <c r="E17" s="50"/>
      <c r="F17" s="51"/>
      <c r="G17" s="50"/>
      <c r="H17" s="50"/>
      <c r="I17" s="50"/>
    </row>
    <row r="18" spans="1:9" ht="12.75">
      <c r="A18" s="78"/>
      <c r="B18" s="79" t="s">
        <v>13</v>
      </c>
      <c r="C18" s="80"/>
      <c r="D18" s="50"/>
      <c r="E18" s="50"/>
      <c r="F18" s="51"/>
      <c r="G18" s="50"/>
      <c r="H18" s="50"/>
      <c r="I18" s="50"/>
    </row>
    <row r="19" spans="1:5" s="52" customFormat="1" ht="12.75">
      <c r="A19" s="32"/>
      <c r="B19" s="33" t="s">
        <v>2</v>
      </c>
      <c r="C19" s="34">
        <f>SUM(C20:C40)</f>
        <v>306948.96</v>
      </c>
      <c r="E19" s="35"/>
    </row>
    <row r="20" spans="1:5" s="52" customFormat="1" ht="12.75">
      <c r="A20" s="36"/>
      <c r="B20" s="37" t="s">
        <v>523</v>
      </c>
      <c r="C20" s="38">
        <v>248.8</v>
      </c>
      <c r="E20" s="39"/>
    </row>
    <row r="21" spans="1:5" s="52" customFormat="1" ht="12.75">
      <c r="A21" s="36"/>
      <c r="B21" s="37" t="s">
        <v>516</v>
      </c>
      <c r="C21" s="38">
        <v>24467.99</v>
      </c>
      <c r="E21" s="39"/>
    </row>
    <row r="22" spans="1:5" s="52" customFormat="1" ht="12.75">
      <c r="A22" s="36"/>
      <c r="B22" s="37" t="s">
        <v>524</v>
      </c>
      <c r="C22" s="38">
        <v>95924.66</v>
      </c>
      <c r="E22" s="39"/>
    </row>
    <row r="23" spans="1:5" s="52" customFormat="1" ht="12.75">
      <c r="A23" s="36"/>
      <c r="B23" s="37" t="s">
        <v>517</v>
      </c>
      <c r="C23" s="38">
        <v>31500.28</v>
      </c>
      <c r="E23" s="39"/>
    </row>
    <row r="24" spans="1:5" s="52" customFormat="1" ht="12.75">
      <c r="A24" s="36"/>
      <c r="B24" s="37" t="s">
        <v>525</v>
      </c>
      <c r="C24" s="38">
        <v>1700.21</v>
      </c>
      <c r="E24" s="39"/>
    </row>
    <row r="25" spans="1:5" s="52" customFormat="1" ht="12.75">
      <c r="A25" s="36"/>
      <c r="B25" s="37" t="s">
        <v>538</v>
      </c>
      <c r="C25" s="38">
        <v>3070.89</v>
      </c>
      <c r="E25" s="39"/>
    </row>
    <row r="26" spans="1:5" s="52" customFormat="1" ht="12.75">
      <c r="A26" s="36"/>
      <c r="B26" s="37" t="s">
        <v>515</v>
      </c>
      <c r="C26" s="38">
        <v>2658.16</v>
      </c>
      <c r="E26" s="39"/>
    </row>
    <row r="27" spans="1:5" s="52" customFormat="1" ht="12.75">
      <c r="A27" s="36"/>
      <c r="B27" s="37" t="s">
        <v>529</v>
      </c>
      <c r="C27" s="38">
        <v>4456.65</v>
      </c>
      <c r="E27" s="39"/>
    </row>
    <row r="28" spans="1:5" s="52" customFormat="1" ht="12.75">
      <c r="A28" s="36"/>
      <c r="B28" s="37" t="s">
        <v>514</v>
      </c>
      <c r="C28" s="38">
        <v>3268.42</v>
      </c>
      <c r="E28" s="39"/>
    </row>
    <row r="29" spans="1:5" s="52" customFormat="1" ht="12.75">
      <c r="A29" s="36"/>
      <c r="B29" s="37" t="s">
        <v>513</v>
      </c>
      <c r="C29" s="38">
        <v>2372.7</v>
      </c>
      <c r="E29" s="39"/>
    </row>
    <row r="30" spans="1:5" s="52" customFormat="1" ht="12.75">
      <c r="A30" s="36"/>
      <c r="B30" s="37" t="s">
        <v>533</v>
      </c>
      <c r="C30" s="38">
        <v>1330</v>
      </c>
      <c r="E30" s="39"/>
    </row>
    <row r="31" spans="1:5" s="52" customFormat="1" ht="12.75">
      <c r="A31" s="36"/>
      <c r="B31" s="37" t="s">
        <v>522</v>
      </c>
      <c r="C31" s="38">
        <v>330.41</v>
      </c>
      <c r="E31" s="39"/>
    </row>
    <row r="32" spans="1:5" s="52" customFormat="1" ht="12.75">
      <c r="A32" s="36"/>
      <c r="B32" s="37" t="s">
        <v>519</v>
      </c>
      <c r="C32" s="38">
        <v>1596.44</v>
      </c>
      <c r="E32" s="39"/>
    </row>
    <row r="33" spans="1:5" s="52" customFormat="1" ht="12.75">
      <c r="A33" s="36"/>
      <c r="B33" s="37" t="s">
        <v>521</v>
      </c>
      <c r="C33" s="38">
        <v>311.96</v>
      </c>
      <c r="E33" s="39"/>
    </row>
    <row r="34" spans="1:5" s="52" customFormat="1" ht="12.75">
      <c r="A34" s="36"/>
      <c r="B34" s="37" t="s">
        <v>518</v>
      </c>
      <c r="C34" s="38">
        <v>46055.95</v>
      </c>
      <c r="E34" s="39"/>
    </row>
    <row r="35" spans="1:5" s="52" customFormat="1" ht="12.75">
      <c r="A35" s="36"/>
      <c r="B35" s="37" t="s">
        <v>520</v>
      </c>
      <c r="C35" s="38">
        <v>63323.19</v>
      </c>
      <c r="E35" s="39"/>
    </row>
    <row r="36" spans="1:5" s="52" customFormat="1" ht="12.75">
      <c r="A36" s="36"/>
      <c r="B36" s="37" t="s">
        <v>527</v>
      </c>
      <c r="C36" s="38">
        <v>10794.86</v>
      </c>
      <c r="E36" s="39"/>
    </row>
    <row r="37" spans="1:5" s="52" customFormat="1" ht="12.75">
      <c r="A37" s="36"/>
      <c r="B37" s="37" t="s">
        <v>536</v>
      </c>
      <c r="C37" s="38">
        <v>2980</v>
      </c>
      <c r="E37" s="39"/>
    </row>
    <row r="38" spans="1:5" s="52" customFormat="1" ht="12.75">
      <c r="A38" s="36"/>
      <c r="B38" s="37" t="s">
        <v>532</v>
      </c>
      <c r="C38" s="38">
        <v>2208.96</v>
      </c>
      <c r="E38" s="39"/>
    </row>
    <row r="39" spans="1:5" s="52" customFormat="1" ht="12.75">
      <c r="A39" s="36"/>
      <c r="B39" s="37" t="s">
        <v>526</v>
      </c>
      <c r="C39" s="38">
        <v>21.27</v>
      </c>
      <c r="E39" s="39"/>
    </row>
    <row r="40" spans="1:5" s="52" customFormat="1" ht="12.75">
      <c r="A40" s="36"/>
      <c r="B40" s="37" t="s">
        <v>530</v>
      </c>
      <c r="C40" s="38">
        <v>8327.16</v>
      </c>
      <c r="E40" s="39"/>
    </row>
    <row r="41" spans="1:5" s="52" customFormat="1" ht="12.75">
      <c r="A41" s="40"/>
      <c r="B41" s="40"/>
      <c r="C41" s="41"/>
      <c r="E41" s="42"/>
    </row>
    <row r="42" spans="1:5" s="52" customFormat="1" ht="12.75">
      <c r="A42" s="43"/>
      <c r="B42" s="44" t="s">
        <v>3</v>
      </c>
      <c r="C42" s="45">
        <f>C19</f>
        <v>306948.96</v>
      </c>
      <c r="E42" s="35"/>
    </row>
    <row r="44" spans="1:3" s="20" customFormat="1" ht="15.75">
      <c r="A44" s="186" t="s">
        <v>53</v>
      </c>
      <c r="B44" s="186"/>
      <c r="C44" s="186"/>
    </row>
    <row r="45" spans="1:3" s="20" customFormat="1" ht="15.75">
      <c r="A45" s="185" t="s">
        <v>115</v>
      </c>
      <c r="B45" s="185"/>
      <c r="C45" s="185"/>
    </row>
    <row r="47" spans="2:3" ht="12.75">
      <c r="B47" s="24" t="s">
        <v>123</v>
      </c>
      <c r="C47" s="25">
        <v>-3567.93</v>
      </c>
    </row>
    <row r="48" spans="2:3" ht="12.75">
      <c r="B48" s="24" t="s">
        <v>51</v>
      </c>
      <c r="C48" s="25">
        <v>79802.5</v>
      </c>
    </row>
    <row r="49" spans="2:3" ht="12.75">
      <c r="B49" s="26" t="s">
        <v>52</v>
      </c>
      <c r="C49" s="27">
        <v>67760.41</v>
      </c>
    </row>
    <row r="50" spans="2:3" ht="12.75">
      <c r="B50" s="28" t="s">
        <v>107</v>
      </c>
      <c r="C50" s="27">
        <v>56368.29</v>
      </c>
    </row>
    <row r="51" spans="2:3" ht="12.75">
      <c r="B51" s="28" t="s">
        <v>117</v>
      </c>
      <c r="C51" s="27">
        <f>C47+C49-C50</f>
        <v>7824.190000000002</v>
      </c>
    </row>
    <row r="52" ht="13.5" thickBot="1"/>
    <row r="53" spans="1:16" s="52" customFormat="1" ht="14.25" thickBot="1">
      <c r="A53" s="64" t="s">
        <v>54</v>
      </c>
      <c r="B53" s="98" t="s">
        <v>55</v>
      </c>
      <c r="C53" s="58" t="s">
        <v>56</v>
      </c>
      <c r="D53" s="59" t="s">
        <v>57</v>
      </c>
      <c r="E53" s="60" t="s">
        <v>58</v>
      </c>
      <c r="F53" s="61" t="s">
        <v>59</v>
      </c>
      <c r="G53" s="61" t="s">
        <v>60</v>
      </c>
      <c r="H53" s="61" t="s">
        <v>61</v>
      </c>
      <c r="I53" s="61" t="s">
        <v>62</v>
      </c>
      <c r="J53" s="61" t="s">
        <v>63</v>
      </c>
      <c r="K53" s="61" t="s">
        <v>64</v>
      </c>
      <c r="L53" s="61" t="s">
        <v>65</v>
      </c>
      <c r="M53" s="61" t="s">
        <v>66</v>
      </c>
      <c r="N53" s="61" t="s">
        <v>67</v>
      </c>
      <c r="O53" s="62" t="s">
        <v>68</v>
      </c>
      <c r="P53" s="63"/>
    </row>
    <row r="54" spans="1:16" s="52" customFormat="1" ht="12.75">
      <c r="A54" s="97">
        <v>4</v>
      </c>
      <c r="B54" s="47" t="s">
        <v>158</v>
      </c>
      <c r="C54" s="65">
        <f>SUM(D54+E54+F54+G54+H54+I54+J54+K54+L54+M54+N54+O54)</f>
        <v>56368.29</v>
      </c>
      <c r="D54" s="66">
        <f aca="true" t="shared" si="0" ref="D54:O54">SUM(D55:D61)</f>
        <v>0</v>
      </c>
      <c r="E54" s="67">
        <f t="shared" si="0"/>
        <v>0</v>
      </c>
      <c r="F54" s="68">
        <f t="shared" si="0"/>
        <v>0</v>
      </c>
      <c r="G54" s="68">
        <f t="shared" si="0"/>
        <v>0</v>
      </c>
      <c r="H54" s="68">
        <f t="shared" si="0"/>
        <v>0</v>
      </c>
      <c r="I54" s="68">
        <f t="shared" si="0"/>
        <v>0</v>
      </c>
      <c r="J54" s="68">
        <f t="shared" si="0"/>
        <v>0</v>
      </c>
      <c r="K54" s="68">
        <f t="shared" si="0"/>
        <v>37075.29</v>
      </c>
      <c r="L54" s="68">
        <f t="shared" si="0"/>
        <v>0</v>
      </c>
      <c r="M54" s="68">
        <f t="shared" si="0"/>
        <v>18675</v>
      </c>
      <c r="N54" s="68">
        <f t="shared" si="0"/>
        <v>0</v>
      </c>
      <c r="O54" s="69">
        <f t="shared" si="0"/>
        <v>618</v>
      </c>
      <c r="P54" s="63"/>
    </row>
    <row r="55" spans="1:16" s="52" customFormat="1" ht="25.5">
      <c r="A55" s="70"/>
      <c r="B55" s="6" t="s">
        <v>159</v>
      </c>
      <c r="C55" s="70"/>
      <c r="D55" s="71"/>
      <c r="E55" s="72"/>
      <c r="F55" s="73"/>
      <c r="G55" s="73"/>
      <c r="H55" s="73"/>
      <c r="I55" s="73"/>
      <c r="J55" s="73"/>
      <c r="K55" s="73">
        <v>27470.57</v>
      </c>
      <c r="L55" s="73"/>
      <c r="M55" s="73"/>
      <c r="N55" s="73"/>
      <c r="O55" s="86"/>
      <c r="P55" s="63"/>
    </row>
    <row r="56" spans="1:16" s="52" customFormat="1" ht="12.75">
      <c r="A56" s="70"/>
      <c r="B56" s="7" t="s">
        <v>160</v>
      </c>
      <c r="C56" s="65"/>
      <c r="D56" s="71"/>
      <c r="E56" s="72"/>
      <c r="F56" s="73"/>
      <c r="G56" s="73"/>
      <c r="H56" s="73"/>
      <c r="I56" s="73"/>
      <c r="J56" s="73"/>
      <c r="K56" s="73">
        <v>9604.72</v>
      </c>
      <c r="L56" s="73"/>
      <c r="M56" s="73"/>
      <c r="N56" s="73"/>
      <c r="O56" s="86"/>
      <c r="P56" s="63"/>
    </row>
    <row r="57" spans="1:16" s="52" customFormat="1" ht="25.5">
      <c r="A57" s="70"/>
      <c r="B57" s="7" t="s">
        <v>161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>
        <v>18675</v>
      </c>
      <c r="N57" s="73"/>
      <c r="O57" s="86"/>
      <c r="P57" s="63"/>
    </row>
    <row r="58" spans="1:16" s="52" customFormat="1" ht="12.75">
      <c r="A58" s="70"/>
      <c r="B58" s="7" t="s">
        <v>162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>
        <v>618</v>
      </c>
      <c r="P58" s="63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</sheetData>
  <sheetProtection/>
  <mergeCells count="14">
    <mergeCell ref="E2:I2"/>
    <mergeCell ref="E3:I3"/>
    <mergeCell ref="E4:I4"/>
    <mergeCell ref="A3:C3"/>
    <mergeCell ref="E13:I13"/>
    <mergeCell ref="C16:C17"/>
    <mergeCell ref="A44:C44"/>
    <mergeCell ref="A45:C45"/>
    <mergeCell ref="E14:I14"/>
    <mergeCell ref="E12:I12"/>
    <mergeCell ref="A6:C6"/>
    <mergeCell ref="A7:C7"/>
    <mergeCell ref="A16:A17"/>
    <mergeCell ref="B16:B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7.140625" style="48" customWidth="1"/>
    <col min="5" max="5" width="6.57421875" style="48" customWidth="1"/>
    <col min="6" max="6" width="6.00390625" style="48" customWidth="1"/>
    <col min="7" max="7" width="5.140625" style="48" customWidth="1"/>
    <col min="8" max="9" width="6.8515625" style="48" customWidth="1"/>
    <col min="10" max="10" width="9.140625" style="48" customWidth="1"/>
    <col min="11" max="12" width="6.7109375" style="48" customWidth="1"/>
    <col min="13" max="13" width="7.421875" style="48" customWidth="1"/>
    <col min="14" max="14" width="7.140625" style="48" customWidth="1"/>
    <col min="15" max="15" width="9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-71642.75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59232.48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49113.59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65901.82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-88430.98000000001</v>
      </c>
      <c r="D13" s="50"/>
      <c r="E13" s="50"/>
      <c r="F13" s="50"/>
      <c r="G13" s="50"/>
      <c r="H13" s="50"/>
      <c r="I13" s="50"/>
    </row>
    <row r="14" spans="1:9" ht="12.75">
      <c r="A14" s="88"/>
      <c r="B14" s="110"/>
      <c r="C14" s="111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12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65901.82</v>
      </c>
      <c r="E18" s="35"/>
    </row>
    <row r="19" spans="1:5" s="52" customFormat="1" ht="12.75">
      <c r="A19" s="36"/>
      <c r="B19" s="37" t="s">
        <v>523</v>
      </c>
      <c r="C19" s="38">
        <v>52.52</v>
      </c>
      <c r="E19" s="39"/>
    </row>
    <row r="20" spans="1:5" s="52" customFormat="1" ht="12.75" customHeight="1">
      <c r="A20" s="36"/>
      <c r="B20" s="37" t="s">
        <v>516</v>
      </c>
      <c r="C20" s="38">
        <v>7218.35</v>
      </c>
      <c r="E20" s="39"/>
    </row>
    <row r="21" spans="1:5" s="52" customFormat="1" ht="12.75">
      <c r="A21" s="36"/>
      <c r="B21" s="37" t="s">
        <v>524</v>
      </c>
      <c r="C21" s="38">
        <v>20253.23</v>
      </c>
      <c r="E21" s="39"/>
    </row>
    <row r="22" spans="1:5" s="52" customFormat="1" ht="12.75">
      <c r="A22" s="36"/>
      <c r="B22" s="37" t="s">
        <v>517</v>
      </c>
      <c r="C22" s="38">
        <v>7068.56</v>
      </c>
      <c r="E22" s="39"/>
    </row>
    <row r="23" spans="1:5" s="52" customFormat="1" ht="12.75">
      <c r="A23" s="36"/>
      <c r="B23" s="37" t="s">
        <v>525</v>
      </c>
      <c r="C23" s="38">
        <v>358.98</v>
      </c>
      <c r="E23" s="39"/>
    </row>
    <row r="24" spans="1:5" s="52" customFormat="1" ht="12.75">
      <c r="A24" s="36"/>
      <c r="B24" s="37" t="s">
        <v>538</v>
      </c>
      <c r="C24" s="38">
        <v>648.37</v>
      </c>
      <c r="E24" s="39"/>
    </row>
    <row r="25" spans="1:5" s="52" customFormat="1" ht="12.75">
      <c r="A25" s="36"/>
      <c r="B25" s="37" t="s">
        <v>515</v>
      </c>
      <c r="C25" s="38">
        <v>561.23</v>
      </c>
      <c r="E25" s="39"/>
    </row>
    <row r="26" spans="1:5" s="52" customFormat="1" ht="12.75">
      <c r="A26" s="36"/>
      <c r="B26" s="37" t="s">
        <v>529</v>
      </c>
      <c r="C26" s="38">
        <v>940.96</v>
      </c>
      <c r="E26" s="39"/>
    </row>
    <row r="27" spans="1:5" s="52" customFormat="1" ht="12.75">
      <c r="A27" s="36"/>
      <c r="B27" s="37" t="s">
        <v>514</v>
      </c>
      <c r="C27" s="38">
        <v>690.09</v>
      </c>
      <c r="E27" s="39"/>
    </row>
    <row r="28" spans="1:5" s="52" customFormat="1" ht="12.75">
      <c r="A28" s="36"/>
      <c r="B28" s="37" t="s">
        <v>513</v>
      </c>
      <c r="C28" s="38">
        <v>500.97</v>
      </c>
      <c r="E28" s="39"/>
    </row>
    <row r="29" spans="1:5" s="52" customFormat="1" ht="12.75">
      <c r="A29" s="36"/>
      <c r="B29" s="37" t="s">
        <v>522</v>
      </c>
      <c r="C29" s="38">
        <v>69.76</v>
      </c>
      <c r="E29" s="39"/>
    </row>
    <row r="30" spans="1:5" s="52" customFormat="1" ht="12.75">
      <c r="A30" s="36"/>
      <c r="B30" s="37" t="s">
        <v>519</v>
      </c>
      <c r="C30" s="38">
        <v>337.06</v>
      </c>
      <c r="E30" s="39"/>
    </row>
    <row r="31" spans="1:5" s="52" customFormat="1" ht="12.75">
      <c r="A31" s="36"/>
      <c r="B31" s="37" t="s">
        <v>521</v>
      </c>
      <c r="C31" s="38">
        <v>65.87</v>
      </c>
      <c r="E31" s="39"/>
    </row>
    <row r="32" spans="1:5" s="52" customFormat="1" ht="12.75">
      <c r="A32" s="36"/>
      <c r="B32" s="37" t="s">
        <v>518</v>
      </c>
      <c r="C32" s="38">
        <v>9724.12</v>
      </c>
      <c r="E32" s="39"/>
    </row>
    <row r="33" spans="1:5" s="52" customFormat="1" ht="12.75">
      <c r="A33" s="36"/>
      <c r="B33" s="37" t="s">
        <v>520</v>
      </c>
      <c r="C33" s="38">
        <v>13369.89</v>
      </c>
      <c r="E33" s="39"/>
    </row>
    <row r="34" spans="1:5" s="52" customFormat="1" ht="12.75">
      <c r="A34" s="36"/>
      <c r="B34" s="37" t="s">
        <v>527</v>
      </c>
      <c r="C34" s="38">
        <v>2279.19</v>
      </c>
      <c r="E34" s="39"/>
    </row>
    <row r="35" spans="1:5" s="52" customFormat="1" ht="12.75">
      <c r="A35" s="36"/>
      <c r="B35" s="37" t="s">
        <v>526</v>
      </c>
      <c r="C35" s="38">
        <v>4.49</v>
      </c>
      <c r="E35" s="39"/>
    </row>
    <row r="36" spans="1:5" s="52" customFormat="1" ht="12.75">
      <c r="A36" s="36"/>
      <c r="B36" s="37" t="s">
        <v>530</v>
      </c>
      <c r="C36" s="38">
        <v>1758.18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65901.82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15713</v>
      </c>
    </row>
    <row r="44" spans="2:3" ht="12.75">
      <c r="B44" s="24" t="s">
        <v>51</v>
      </c>
      <c r="C44" s="25">
        <v>15216.33</v>
      </c>
    </row>
    <row r="45" spans="2:3" ht="12.75">
      <c r="B45" s="26" t="s">
        <v>52</v>
      </c>
      <c r="C45" s="27">
        <v>13321.68</v>
      </c>
    </row>
    <row r="46" spans="2:3" ht="12.75">
      <c r="B46" s="28" t="s">
        <v>107</v>
      </c>
      <c r="C46" s="27">
        <v>20999.69</v>
      </c>
    </row>
    <row r="47" spans="2:3" ht="12.75">
      <c r="B47" s="28" t="s">
        <v>117</v>
      </c>
      <c r="C47" s="27">
        <f>C43+C45-C46</f>
        <v>8034.990000000002</v>
      </c>
    </row>
    <row r="48" ht="13.5" thickBot="1"/>
    <row r="49" spans="1:16" s="52" customFormat="1" ht="14.25" thickBot="1">
      <c r="A49" s="64" t="s">
        <v>54</v>
      </c>
      <c r="B49" s="98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2.75">
      <c r="A50" s="70">
        <v>5</v>
      </c>
      <c r="B50" s="47" t="s">
        <v>163</v>
      </c>
      <c r="C50" s="65">
        <f>SUM(D50+E50+F50+G50+H50+I50+J50+K50+L50+M50+N50+O50)</f>
        <v>20999.69</v>
      </c>
      <c r="D50" s="66">
        <f aca="true" t="shared" si="0" ref="D50:O50">SUM(D51:D58)</f>
        <v>0</v>
      </c>
      <c r="E50" s="67">
        <f t="shared" si="0"/>
        <v>0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3433.53</v>
      </c>
      <c r="J50" s="68">
        <f t="shared" si="0"/>
        <v>14571.43</v>
      </c>
      <c r="K50" s="68">
        <f t="shared" si="0"/>
        <v>2208.73</v>
      </c>
      <c r="L50" s="68">
        <f t="shared" si="0"/>
        <v>0</v>
      </c>
      <c r="M50" s="68">
        <f t="shared" si="0"/>
        <v>0</v>
      </c>
      <c r="N50" s="68">
        <f t="shared" si="0"/>
        <v>0</v>
      </c>
      <c r="O50" s="69">
        <f t="shared" si="0"/>
        <v>786</v>
      </c>
      <c r="P50" s="63"/>
    </row>
    <row r="51" spans="1:16" s="52" customFormat="1" ht="12.75">
      <c r="A51" s="70"/>
      <c r="B51" s="6" t="s">
        <v>164</v>
      </c>
      <c r="C51" s="70"/>
      <c r="D51" s="71"/>
      <c r="E51" s="72"/>
      <c r="F51" s="73"/>
      <c r="G51" s="73"/>
      <c r="H51" s="73"/>
      <c r="I51" s="73">
        <v>3433.53</v>
      </c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9" t="s">
        <v>120</v>
      </c>
      <c r="C52" s="65"/>
      <c r="D52" s="71"/>
      <c r="E52" s="72"/>
      <c r="F52" s="73"/>
      <c r="G52" s="73"/>
      <c r="H52" s="73"/>
      <c r="I52" s="73"/>
      <c r="J52" s="73">
        <v>14571.43</v>
      </c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165</v>
      </c>
      <c r="C53" s="65"/>
      <c r="D53" s="71"/>
      <c r="E53" s="72"/>
      <c r="F53" s="73"/>
      <c r="G53" s="73"/>
      <c r="H53" s="73"/>
      <c r="I53" s="73"/>
      <c r="J53" s="73"/>
      <c r="K53" s="73">
        <v>2208.73</v>
      </c>
      <c r="L53" s="73"/>
      <c r="M53" s="73"/>
      <c r="N53" s="73"/>
      <c r="O53" s="86"/>
      <c r="P53" s="63"/>
    </row>
    <row r="54" spans="1:16" s="52" customFormat="1" ht="12.75">
      <c r="A54" s="70"/>
      <c r="B54" s="7" t="s">
        <v>166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>
        <v>786</v>
      </c>
      <c r="P54" s="63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8515625" style="48" customWidth="1"/>
    <col min="5" max="5" width="7.140625" style="48" customWidth="1"/>
    <col min="6" max="6" width="6.28125" style="48" customWidth="1"/>
    <col min="7" max="7" width="6.00390625" style="48" customWidth="1"/>
    <col min="8" max="8" width="6.421875" style="48" customWidth="1"/>
    <col min="9" max="9" width="7.00390625" style="48" customWidth="1"/>
    <col min="10" max="10" width="6.00390625" style="48" customWidth="1"/>
    <col min="11" max="11" width="6.28125" style="48" customWidth="1"/>
    <col min="12" max="12" width="5.7109375" style="48" customWidth="1"/>
    <col min="13" max="13" width="6.140625" style="48" customWidth="1"/>
    <col min="14" max="14" width="5.421875" style="48" customWidth="1"/>
    <col min="15" max="15" width="6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9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-33289.93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47544.42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42520.73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50842.3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-41611.5</v>
      </c>
      <c r="D13" s="50"/>
      <c r="E13" s="50"/>
      <c r="F13" s="50"/>
      <c r="G13" s="50"/>
      <c r="H13" s="50"/>
      <c r="I13" s="50"/>
    </row>
    <row r="14" spans="1:9" ht="12.75">
      <c r="A14" s="88"/>
      <c r="B14" s="110"/>
      <c r="C14" s="111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15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50842.3</v>
      </c>
      <c r="E18" s="94"/>
    </row>
    <row r="19" spans="1:5" s="52" customFormat="1" ht="12.75">
      <c r="A19" s="36"/>
      <c r="B19" s="37" t="s">
        <v>523</v>
      </c>
      <c r="C19" s="38">
        <v>42.57</v>
      </c>
      <c r="E19" s="95"/>
    </row>
    <row r="20" spans="1:5" s="52" customFormat="1" ht="12.75">
      <c r="A20" s="36"/>
      <c r="B20" s="37" t="s">
        <v>516</v>
      </c>
      <c r="C20" s="38">
        <v>4162.9</v>
      </c>
      <c r="E20" s="95"/>
    </row>
    <row r="21" spans="1:5" s="52" customFormat="1" ht="12.75" customHeight="1">
      <c r="A21" s="36"/>
      <c r="B21" s="37" t="s">
        <v>524</v>
      </c>
      <c r="C21" s="38">
        <v>16407.46</v>
      </c>
      <c r="E21" s="95"/>
    </row>
    <row r="22" spans="1:5" s="52" customFormat="1" ht="12.75">
      <c r="A22" s="36"/>
      <c r="B22" s="37" t="s">
        <v>517</v>
      </c>
      <c r="C22" s="38">
        <v>4865.39</v>
      </c>
      <c r="E22" s="95"/>
    </row>
    <row r="23" spans="1:5" s="52" customFormat="1" ht="12.75">
      <c r="A23" s="36"/>
      <c r="B23" s="37" t="s">
        <v>525</v>
      </c>
      <c r="C23" s="38">
        <v>290.81</v>
      </c>
      <c r="E23" s="95"/>
    </row>
    <row r="24" spans="1:5" s="52" customFormat="1" ht="12.75">
      <c r="A24" s="36"/>
      <c r="B24" s="37" t="s">
        <v>538</v>
      </c>
      <c r="C24" s="38">
        <v>525.27</v>
      </c>
      <c r="E24" s="95"/>
    </row>
    <row r="25" spans="1:5" s="52" customFormat="1" ht="12.75">
      <c r="A25" s="36"/>
      <c r="B25" s="37" t="s">
        <v>515</v>
      </c>
      <c r="C25" s="38">
        <v>454.66</v>
      </c>
      <c r="E25" s="95"/>
    </row>
    <row r="26" spans="1:5" s="52" customFormat="1" ht="12.75">
      <c r="A26" s="36"/>
      <c r="B26" s="37" t="s">
        <v>529</v>
      </c>
      <c r="C26" s="38">
        <v>762.29</v>
      </c>
      <c r="E26" s="95"/>
    </row>
    <row r="27" spans="1:5" s="52" customFormat="1" ht="12.75">
      <c r="A27" s="36"/>
      <c r="B27" s="37" t="s">
        <v>514</v>
      </c>
      <c r="C27" s="38">
        <v>559.05</v>
      </c>
      <c r="E27" s="95"/>
    </row>
    <row r="28" spans="1:5" s="52" customFormat="1" ht="12.75">
      <c r="A28" s="36"/>
      <c r="B28" s="37" t="s">
        <v>513</v>
      </c>
      <c r="C28" s="38">
        <v>405.84</v>
      </c>
      <c r="E28" s="95"/>
    </row>
    <row r="29" spans="1:5" s="52" customFormat="1" ht="12.75">
      <c r="A29" s="36"/>
      <c r="B29" s="37" t="s">
        <v>522</v>
      </c>
      <c r="C29" s="38">
        <v>56.51</v>
      </c>
      <c r="E29" s="95"/>
    </row>
    <row r="30" spans="1:5" s="52" customFormat="1" ht="12.75">
      <c r="A30" s="36"/>
      <c r="B30" s="37" t="s">
        <v>519</v>
      </c>
      <c r="C30" s="38">
        <v>273.07</v>
      </c>
      <c r="E30" s="95"/>
    </row>
    <row r="31" spans="1:5" s="52" customFormat="1" ht="12.75">
      <c r="A31" s="36"/>
      <c r="B31" s="37" t="s">
        <v>521</v>
      </c>
      <c r="C31" s="38">
        <v>53.36</v>
      </c>
      <c r="E31" s="95"/>
    </row>
    <row r="32" spans="1:5" s="52" customFormat="1" ht="12.75">
      <c r="A32" s="36"/>
      <c r="B32" s="37" t="s">
        <v>518</v>
      </c>
      <c r="C32" s="38">
        <v>7877.64</v>
      </c>
      <c r="E32" s="95"/>
    </row>
    <row r="33" spans="1:5" s="52" customFormat="1" ht="12.75">
      <c r="A33" s="36"/>
      <c r="B33" s="37" t="s">
        <v>520</v>
      </c>
      <c r="C33" s="38">
        <v>10831.12</v>
      </c>
      <c r="E33" s="95"/>
    </row>
    <row r="34" spans="1:5" s="52" customFormat="1" ht="12.75">
      <c r="A34" s="36"/>
      <c r="B34" s="37" t="s">
        <v>527</v>
      </c>
      <c r="C34" s="38">
        <v>1846.4</v>
      </c>
      <c r="E34" s="95"/>
    </row>
    <row r="35" spans="1:5" s="52" customFormat="1" ht="12.75">
      <c r="A35" s="36"/>
      <c r="B35" s="37" t="s">
        <v>526</v>
      </c>
      <c r="C35" s="38">
        <v>3.64</v>
      </c>
      <c r="E35" s="95"/>
    </row>
    <row r="36" spans="1:5" s="52" customFormat="1" ht="12.75">
      <c r="A36" s="36"/>
      <c r="B36" s="37" t="s">
        <v>530</v>
      </c>
      <c r="C36" s="38">
        <v>1424.32</v>
      </c>
      <c r="E36" s="95"/>
    </row>
    <row r="37" spans="1:5" s="52" customFormat="1" ht="12.75">
      <c r="A37" s="40"/>
      <c r="B37" s="40"/>
      <c r="C37" s="41"/>
      <c r="E37" s="96"/>
    </row>
    <row r="38" spans="1:5" s="52" customFormat="1" ht="12.75">
      <c r="A38" s="43"/>
      <c r="B38" s="44" t="s">
        <v>3</v>
      </c>
      <c r="C38" s="45">
        <f>C18</f>
        <v>50842.3</v>
      </c>
      <c r="E38" s="94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32708.63</v>
      </c>
    </row>
    <row r="44" spans="2:3" ht="12.75">
      <c r="B44" s="24" t="s">
        <v>51</v>
      </c>
      <c r="C44" s="25">
        <v>12726</v>
      </c>
    </row>
    <row r="45" spans="2:3" ht="12.75">
      <c r="B45" s="26" t="s">
        <v>52</v>
      </c>
      <c r="C45" s="27">
        <v>12188.72</v>
      </c>
    </row>
    <row r="46" spans="2:3" ht="12.75">
      <c r="B46" s="28" t="s">
        <v>107</v>
      </c>
      <c r="C46" s="27">
        <v>20505.93</v>
      </c>
    </row>
    <row r="47" spans="2:3" ht="12.75">
      <c r="B47" s="28" t="s">
        <v>117</v>
      </c>
      <c r="C47" s="27">
        <f>C43+C45-C46</f>
        <v>24391.42</v>
      </c>
    </row>
    <row r="48" ht="13.5" thickBot="1"/>
    <row r="49" spans="1:16" s="52" customFormat="1" ht="14.25" thickBot="1">
      <c r="A49" s="64" t="s">
        <v>54</v>
      </c>
      <c r="B49" s="98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2.75">
      <c r="A50" s="70">
        <v>7</v>
      </c>
      <c r="B50" s="47" t="s">
        <v>167</v>
      </c>
      <c r="C50" s="65">
        <f>SUM(D50+E50+F50+G50+H50+I50+J50+K50+L50+M50+N50+O50)</f>
        <v>20505.93</v>
      </c>
      <c r="D50" s="66">
        <f aca="true" t="shared" si="0" ref="D50:O50">SUM(D51:D58)</f>
        <v>20505.93</v>
      </c>
      <c r="E50" s="67">
        <f t="shared" si="0"/>
        <v>0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0</v>
      </c>
      <c r="J50" s="68">
        <f t="shared" si="0"/>
        <v>0</v>
      </c>
      <c r="K50" s="68">
        <f t="shared" si="0"/>
        <v>0</v>
      </c>
      <c r="L50" s="68">
        <f t="shared" si="0"/>
        <v>0</v>
      </c>
      <c r="M50" s="68">
        <f t="shared" si="0"/>
        <v>0</v>
      </c>
      <c r="N50" s="68">
        <f t="shared" si="0"/>
        <v>0</v>
      </c>
      <c r="O50" s="69">
        <f t="shared" si="0"/>
        <v>0</v>
      </c>
      <c r="P50" s="63"/>
    </row>
    <row r="51" spans="1:16" s="52" customFormat="1" ht="12.75">
      <c r="A51" s="70"/>
      <c r="B51" s="7" t="s">
        <v>75</v>
      </c>
      <c r="C51" s="70"/>
      <c r="D51" s="71">
        <v>20505.93</v>
      </c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7" t="s">
        <v>168</v>
      </c>
      <c r="C52" s="65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5" ht="12.75">
      <c r="A53" s="87"/>
      <c r="B53" s="2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</sheetData>
  <sheetProtection/>
  <mergeCells count="14">
    <mergeCell ref="E2:I2"/>
    <mergeCell ref="E3:I3"/>
    <mergeCell ref="E4:I4"/>
    <mergeCell ref="A3:C3"/>
    <mergeCell ref="E15:I15"/>
    <mergeCell ref="A40:C40"/>
    <mergeCell ref="A41:C41"/>
    <mergeCell ref="E16:I16"/>
    <mergeCell ref="E14:I14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57421875" style="48" customWidth="1"/>
    <col min="5" max="5" width="6.8515625" style="48" customWidth="1"/>
    <col min="6" max="6" width="7.00390625" style="48" customWidth="1"/>
    <col min="7" max="7" width="5.8515625" style="48" customWidth="1"/>
    <col min="8" max="8" width="7.8515625" style="48" customWidth="1"/>
    <col min="9" max="9" width="5.8515625" style="48" customWidth="1"/>
    <col min="10" max="10" width="5.57421875" style="48" customWidth="1"/>
    <col min="11" max="12" width="9.140625" style="48" customWidth="1"/>
    <col min="13" max="13" width="6.421875" style="48" customWidth="1"/>
    <col min="14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8.75" customHeight="1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-178647.82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347663.13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328995.66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369646.9000000001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-219299.0600000001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76</v>
      </c>
      <c r="C17" s="80"/>
      <c r="D17" s="50"/>
      <c r="E17" s="183"/>
      <c r="F17" s="183"/>
      <c r="G17" s="183"/>
      <c r="H17" s="183"/>
      <c r="I17" s="183"/>
    </row>
    <row r="18" spans="1:5" s="52" customFormat="1" ht="12.75" customHeight="1">
      <c r="A18" s="32"/>
      <c r="B18" s="33" t="s">
        <v>2</v>
      </c>
      <c r="C18" s="34">
        <f>SUM(C19:C36)</f>
        <v>369646.9000000001</v>
      </c>
      <c r="E18" s="94"/>
    </row>
    <row r="19" spans="1:5" s="52" customFormat="1" ht="12.75">
      <c r="A19" s="36"/>
      <c r="B19" s="37" t="s">
        <v>523</v>
      </c>
      <c r="C19" s="38">
        <v>308.35</v>
      </c>
      <c r="E19" s="95"/>
    </row>
    <row r="20" spans="1:5" s="52" customFormat="1" ht="12.75">
      <c r="A20" s="36"/>
      <c r="B20" s="37" t="s">
        <v>516</v>
      </c>
      <c r="C20" s="38">
        <v>33062.27</v>
      </c>
      <c r="E20" s="95"/>
    </row>
    <row r="21" spans="1:5" s="52" customFormat="1" ht="12.75">
      <c r="A21" s="36"/>
      <c r="B21" s="37" t="s">
        <v>524</v>
      </c>
      <c r="C21" s="38">
        <v>118887.37</v>
      </c>
      <c r="E21" s="95"/>
    </row>
    <row r="22" spans="1:5" s="52" customFormat="1" ht="12.75">
      <c r="A22" s="36"/>
      <c r="B22" s="37" t="s">
        <v>517</v>
      </c>
      <c r="C22" s="38">
        <v>33603.01</v>
      </c>
      <c r="E22" s="95"/>
    </row>
    <row r="23" spans="1:5" s="52" customFormat="1" ht="12.75">
      <c r="A23" s="36"/>
      <c r="B23" s="37" t="s">
        <v>525</v>
      </c>
      <c r="C23" s="38">
        <v>2107.23</v>
      </c>
      <c r="E23" s="95"/>
    </row>
    <row r="24" spans="1:5" s="52" customFormat="1" ht="12.75">
      <c r="A24" s="36"/>
      <c r="B24" s="37" t="s">
        <v>538</v>
      </c>
      <c r="C24" s="38">
        <v>3806.02</v>
      </c>
      <c r="E24" s="95"/>
    </row>
    <row r="25" spans="1:5" s="52" customFormat="1" ht="12.75">
      <c r="A25" s="36"/>
      <c r="B25" s="37" t="s">
        <v>515</v>
      </c>
      <c r="C25" s="38">
        <v>3294.48</v>
      </c>
      <c r="E25" s="95"/>
    </row>
    <row r="26" spans="1:5" s="52" customFormat="1" ht="12.75">
      <c r="A26" s="36"/>
      <c r="B26" s="37" t="s">
        <v>529</v>
      </c>
      <c r="C26" s="38">
        <v>5523.5</v>
      </c>
      <c r="E26" s="95"/>
    </row>
    <row r="27" spans="1:5" s="52" customFormat="1" ht="12.75">
      <c r="A27" s="36"/>
      <c r="B27" s="37" t="s">
        <v>514</v>
      </c>
      <c r="C27" s="38">
        <v>4050.81</v>
      </c>
      <c r="E27" s="95"/>
    </row>
    <row r="28" spans="1:5" s="52" customFormat="1" ht="12.75">
      <c r="A28" s="36"/>
      <c r="B28" s="37" t="s">
        <v>513</v>
      </c>
      <c r="C28" s="38">
        <v>2940.66</v>
      </c>
      <c r="E28" s="95"/>
    </row>
    <row r="29" spans="1:5" s="52" customFormat="1" ht="12.75">
      <c r="A29" s="36"/>
      <c r="B29" s="37" t="s">
        <v>522</v>
      </c>
      <c r="C29" s="38">
        <v>409.5</v>
      </c>
      <c r="E29" s="95"/>
    </row>
    <row r="30" spans="1:5" s="52" customFormat="1" ht="12.75">
      <c r="A30" s="36"/>
      <c r="B30" s="37" t="s">
        <v>519</v>
      </c>
      <c r="C30" s="38">
        <v>1978.61</v>
      </c>
      <c r="E30" s="95"/>
    </row>
    <row r="31" spans="1:5" s="52" customFormat="1" ht="12.75">
      <c r="A31" s="36"/>
      <c r="B31" s="37" t="s">
        <v>521</v>
      </c>
      <c r="C31" s="38">
        <v>386.64</v>
      </c>
      <c r="E31" s="95"/>
    </row>
    <row r="32" spans="1:5" s="52" customFormat="1" ht="12.75">
      <c r="A32" s="36"/>
      <c r="B32" s="37" t="s">
        <v>518</v>
      </c>
      <c r="C32" s="38">
        <v>57080.96</v>
      </c>
      <c r="E32" s="95"/>
    </row>
    <row r="33" spans="1:5" s="52" customFormat="1" ht="12.75">
      <c r="A33" s="36"/>
      <c r="B33" s="37" t="s">
        <v>520</v>
      </c>
      <c r="C33" s="38">
        <v>78481.65</v>
      </c>
      <c r="E33" s="95"/>
    </row>
    <row r="34" spans="1:5" s="52" customFormat="1" ht="12.75">
      <c r="A34" s="36"/>
      <c r="B34" s="37" t="s">
        <v>527</v>
      </c>
      <c r="C34" s="38">
        <v>13378.94</v>
      </c>
      <c r="E34" s="95"/>
    </row>
    <row r="35" spans="1:5" s="52" customFormat="1" ht="12.75">
      <c r="A35" s="36"/>
      <c r="B35" s="37" t="s">
        <v>526</v>
      </c>
      <c r="C35" s="38">
        <v>26.37</v>
      </c>
      <c r="E35" s="95"/>
    </row>
    <row r="36" spans="1:5" s="52" customFormat="1" ht="12.75">
      <c r="A36" s="36"/>
      <c r="B36" s="37" t="s">
        <v>530</v>
      </c>
      <c r="C36" s="38">
        <v>10320.53</v>
      </c>
      <c r="E36" s="95"/>
    </row>
    <row r="37" spans="1:5" s="52" customFormat="1" ht="12.75">
      <c r="A37" s="40"/>
      <c r="B37" s="40"/>
      <c r="C37" s="41"/>
      <c r="E37" s="96"/>
    </row>
    <row r="38" spans="1:5" s="52" customFormat="1" ht="12.75">
      <c r="A38" s="43"/>
      <c r="B38" s="44" t="s">
        <v>3</v>
      </c>
      <c r="C38" s="45">
        <f>C18</f>
        <v>369646.9000000001</v>
      </c>
      <c r="E38" s="94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-51813.62</v>
      </c>
    </row>
    <row r="44" spans="2:3" ht="12.75">
      <c r="B44" s="24" t="s">
        <v>51</v>
      </c>
      <c r="C44" s="25">
        <v>92267.25</v>
      </c>
    </row>
    <row r="45" spans="2:3" ht="12.75">
      <c r="B45" s="26" t="s">
        <v>52</v>
      </c>
      <c r="C45" s="27">
        <v>88602.4</v>
      </c>
    </row>
    <row r="46" spans="2:3" ht="12.75">
      <c r="B46" s="28" t="s">
        <v>107</v>
      </c>
      <c r="C46" s="27">
        <v>29059.93</v>
      </c>
    </row>
    <row r="47" spans="2:3" ht="12.75">
      <c r="B47" s="28" t="s">
        <v>117</v>
      </c>
      <c r="C47" s="27">
        <f>C43+C45-C46</f>
        <v>7728.849999999991</v>
      </c>
    </row>
    <row r="48" ht="13.5" thickBot="1"/>
    <row r="49" spans="1:16" s="52" customFormat="1" ht="14.25" thickBot="1">
      <c r="A49" s="64" t="s">
        <v>54</v>
      </c>
      <c r="B49" s="98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2.75">
      <c r="A50" s="70">
        <v>8</v>
      </c>
      <c r="B50" s="47" t="s">
        <v>169</v>
      </c>
      <c r="C50" s="65">
        <f>SUM(D50+E50+F50+G50+H50+I50+J50+K50+L50+M50+N50+O50)</f>
        <v>29059.93</v>
      </c>
      <c r="D50" s="66">
        <f aca="true" t="shared" si="0" ref="D50:O50">SUM(D51:D56)</f>
        <v>0</v>
      </c>
      <c r="E50" s="67">
        <f t="shared" si="0"/>
        <v>0</v>
      </c>
      <c r="F50" s="68">
        <f t="shared" si="0"/>
        <v>1567.45</v>
      </c>
      <c r="G50" s="68">
        <f t="shared" si="0"/>
        <v>0</v>
      </c>
      <c r="H50" s="68">
        <f t="shared" si="0"/>
        <v>0</v>
      </c>
      <c r="I50" s="68">
        <f t="shared" si="0"/>
        <v>10435.59</v>
      </c>
      <c r="J50" s="68">
        <f t="shared" si="0"/>
        <v>0</v>
      </c>
      <c r="K50" s="68">
        <f t="shared" si="0"/>
        <v>8853.89</v>
      </c>
      <c r="L50" s="68">
        <f t="shared" si="0"/>
        <v>3860</v>
      </c>
      <c r="M50" s="68">
        <f t="shared" si="0"/>
        <v>2152</v>
      </c>
      <c r="N50" s="68">
        <f t="shared" si="0"/>
        <v>2191</v>
      </c>
      <c r="O50" s="69">
        <f t="shared" si="0"/>
        <v>0</v>
      </c>
      <c r="P50" s="63"/>
    </row>
    <row r="51" spans="1:16" s="52" customFormat="1" ht="12.75">
      <c r="A51" s="70"/>
      <c r="B51" s="6" t="s">
        <v>170</v>
      </c>
      <c r="C51" s="70"/>
      <c r="D51" s="71"/>
      <c r="F51" s="72">
        <v>1567.45</v>
      </c>
      <c r="G51" s="73"/>
      <c r="H51" s="73"/>
      <c r="I51" s="73"/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7" t="s">
        <v>134</v>
      </c>
      <c r="C52" s="65"/>
      <c r="D52" s="71"/>
      <c r="E52" s="72"/>
      <c r="F52" s="73"/>
      <c r="G52" s="73"/>
      <c r="H52" s="73"/>
      <c r="I52" s="73">
        <v>10435.59</v>
      </c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171</v>
      </c>
      <c r="C53" s="65"/>
      <c r="D53" s="71"/>
      <c r="E53" s="72"/>
      <c r="F53" s="73"/>
      <c r="G53" s="73"/>
      <c r="H53" s="73"/>
      <c r="I53" s="73"/>
      <c r="J53" s="73"/>
      <c r="K53" s="73">
        <v>8853.89</v>
      </c>
      <c r="L53" s="73"/>
      <c r="M53" s="73"/>
      <c r="N53" s="73"/>
      <c r="O53" s="86"/>
      <c r="P53" s="63"/>
    </row>
    <row r="54" spans="1:16" s="52" customFormat="1" ht="25.5">
      <c r="A54" s="70"/>
      <c r="B54" s="7" t="s">
        <v>172</v>
      </c>
      <c r="C54" s="65"/>
      <c r="D54" s="71"/>
      <c r="E54" s="72"/>
      <c r="F54" s="73"/>
      <c r="G54" s="73"/>
      <c r="H54" s="73"/>
      <c r="I54" s="73"/>
      <c r="J54" s="73"/>
      <c r="K54" s="73"/>
      <c r="L54" s="73">
        <v>3860</v>
      </c>
      <c r="M54" s="73"/>
      <c r="N54" s="73"/>
      <c r="O54" s="86"/>
      <c r="P54" s="63"/>
    </row>
    <row r="55" spans="1:16" s="52" customFormat="1" ht="25.5">
      <c r="A55" s="70"/>
      <c r="B55" s="9" t="s">
        <v>173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2152</v>
      </c>
      <c r="N55" s="73"/>
      <c r="O55" s="86"/>
      <c r="P55" s="63"/>
    </row>
    <row r="56" spans="1:16" s="52" customFormat="1" ht="12.75">
      <c r="A56" s="70"/>
      <c r="B56" s="9" t="s">
        <v>174</v>
      </c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2191</v>
      </c>
      <c r="O56" s="86"/>
      <c r="P56" s="63"/>
    </row>
  </sheetData>
  <sheetProtection/>
  <mergeCells count="13">
    <mergeCell ref="A40:C40"/>
    <mergeCell ref="A41:C41"/>
    <mergeCell ref="E16:I16"/>
    <mergeCell ref="E17:I17"/>
    <mergeCell ref="A6:C6"/>
    <mergeCell ref="A7:C7"/>
    <mergeCell ref="A15:A16"/>
    <mergeCell ref="B15:B16"/>
    <mergeCell ref="C15:C16"/>
    <mergeCell ref="A3:C3"/>
    <mergeCell ref="E2:I2"/>
    <mergeCell ref="E3:I3"/>
    <mergeCell ref="E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9.00390625" style="48" customWidth="1"/>
    <col min="5" max="5" width="5.8515625" style="48" customWidth="1"/>
    <col min="6" max="6" width="7.421875" style="48" customWidth="1"/>
    <col min="7" max="7" width="7.57421875" style="48" customWidth="1"/>
    <col min="8" max="10" width="6.140625" style="48" customWidth="1"/>
    <col min="11" max="11" width="6.57421875" style="48" customWidth="1"/>
    <col min="12" max="12" width="8.421875" style="48" customWidth="1"/>
    <col min="13" max="13" width="5.8515625" style="48" customWidth="1"/>
    <col min="14" max="14" width="9.140625" style="48" customWidth="1"/>
    <col min="15" max="15" width="7.281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6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-185807.76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344764.69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319550.84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366560.2700000001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-232817.19000000006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77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SUM(C19:C36)</f>
        <v>366560.2700000001</v>
      </c>
      <c r="E18" s="35"/>
    </row>
    <row r="19" spans="1:5" s="52" customFormat="1" ht="12.75" customHeight="1">
      <c r="A19" s="36"/>
      <c r="B19" s="37" t="s">
        <v>523</v>
      </c>
      <c r="C19" s="38">
        <v>304.26</v>
      </c>
      <c r="E19" s="39"/>
    </row>
    <row r="20" spans="1:5" s="52" customFormat="1" ht="12.75">
      <c r="A20" s="36"/>
      <c r="B20" s="37" t="s">
        <v>516</v>
      </c>
      <c r="C20" s="38">
        <v>33257.48</v>
      </c>
      <c r="E20" s="39"/>
    </row>
    <row r="21" spans="1:5" s="52" customFormat="1" ht="12.75">
      <c r="A21" s="36"/>
      <c r="B21" s="37" t="s">
        <v>524</v>
      </c>
      <c r="C21" s="38">
        <v>117306.52</v>
      </c>
      <c r="E21" s="39"/>
    </row>
    <row r="22" spans="1:5" s="52" customFormat="1" ht="12.75">
      <c r="A22" s="36"/>
      <c r="B22" s="37" t="s">
        <v>517</v>
      </c>
      <c r="C22" s="38">
        <v>34349.88</v>
      </c>
      <c r="E22" s="39"/>
    </row>
    <row r="23" spans="1:5" s="52" customFormat="1" ht="12.75">
      <c r="A23" s="36"/>
      <c r="B23" s="37" t="s">
        <v>525</v>
      </c>
      <c r="C23" s="38">
        <v>2079.2</v>
      </c>
      <c r="E23" s="39"/>
    </row>
    <row r="24" spans="1:5" s="52" customFormat="1" ht="12.75">
      <c r="A24" s="36"/>
      <c r="B24" s="37" t="s">
        <v>538</v>
      </c>
      <c r="C24" s="38">
        <v>3755.41</v>
      </c>
      <c r="E24" s="39"/>
    </row>
    <row r="25" spans="1:5" s="52" customFormat="1" ht="12.75">
      <c r="A25" s="36"/>
      <c r="B25" s="37" t="s">
        <v>515</v>
      </c>
      <c r="C25" s="38">
        <v>3250.68</v>
      </c>
      <c r="E25" s="39"/>
    </row>
    <row r="26" spans="1:5" s="52" customFormat="1" ht="12.75">
      <c r="A26" s="36"/>
      <c r="B26" s="37" t="s">
        <v>529</v>
      </c>
      <c r="C26" s="38">
        <v>5450.04</v>
      </c>
      <c r="E26" s="39"/>
    </row>
    <row r="27" spans="1:5" s="52" customFormat="1" ht="12.75">
      <c r="A27" s="36"/>
      <c r="B27" s="37" t="s">
        <v>514</v>
      </c>
      <c r="C27" s="38">
        <v>3996.97</v>
      </c>
      <c r="E27" s="39"/>
    </row>
    <row r="28" spans="1:5" s="52" customFormat="1" ht="12.75">
      <c r="A28" s="36"/>
      <c r="B28" s="37" t="s">
        <v>513</v>
      </c>
      <c r="C28" s="38">
        <v>2901.57</v>
      </c>
      <c r="E28" s="39"/>
    </row>
    <row r="29" spans="1:5" s="52" customFormat="1" ht="12.75">
      <c r="A29" s="36"/>
      <c r="B29" s="37" t="s">
        <v>522</v>
      </c>
      <c r="C29" s="38">
        <v>404.05</v>
      </c>
      <c r="E29" s="39"/>
    </row>
    <row r="30" spans="1:5" s="52" customFormat="1" ht="12.75">
      <c r="A30" s="36"/>
      <c r="B30" s="37" t="s">
        <v>519</v>
      </c>
      <c r="C30" s="38">
        <v>1952.29</v>
      </c>
      <c r="E30" s="39"/>
    </row>
    <row r="31" spans="1:5" s="52" customFormat="1" ht="12.75">
      <c r="A31" s="36"/>
      <c r="B31" s="37" t="s">
        <v>521</v>
      </c>
      <c r="C31" s="38">
        <v>381.5</v>
      </c>
      <c r="E31" s="39"/>
    </row>
    <row r="32" spans="1:5" s="52" customFormat="1" ht="12.75">
      <c r="A32" s="36"/>
      <c r="B32" s="37" t="s">
        <v>518</v>
      </c>
      <c r="C32" s="38">
        <v>56321.97</v>
      </c>
      <c r="E32" s="39"/>
    </row>
    <row r="33" spans="1:5" s="52" customFormat="1" ht="12.75">
      <c r="A33" s="36"/>
      <c r="B33" s="37" t="s">
        <v>520</v>
      </c>
      <c r="C33" s="38">
        <v>77438.1</v>
      </c>
      <c r="E33" s="39"/>
    </row>
    <row r="34" spans="1:5" s="52" customFormat="1" ht="12.75">
      <c r="A34" s="36"/>
      <c r="B34" s="37" t="s">
        <v>527</v>
      </c>
      <c r="C34" s="38">
        <v>13201.06</v>
      </c>
      <c r="E34" s="39"/>
    </row>
    <row r="35" spans="1:5" s="52" customFormat="1" ht="12.75">
      <c r="A35" s="36"/>
      <c r="B35" s="37" t="s">
        <v>526</v>
      </c>
      <c r="C35" s="38">
        <v>26.02</v>
      </c>
      <c r="E35" s="39"/>
    </row>
    <row r="36" spans="1:5" s="52" customFormat="1" ht="12.75">
      <c r="A36" s="36"/>
      <c r="B36" s="37" t="s">
        <v>530</v>
      </c>
      <c r="C36" s="38">
        <v>10183.27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366560.2700000001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40760.81</v>
      </c>
    </row>
    <row r="44" spans="2:3" ht="12.75">
      <c r="B44" s="24" t="s">
        <v>51</v>
      </c>
      <c r="C44" s="25">
        <v>91014.75</v>
      </c>
    </row>
    <row r="45" spans="2:3" ht="12.75">
      <c r="B45" s="26" t="s">
        <v>52</v>
      </c>
      <c r="C45" s="27">
        <v>86226.09</v>
      </c>
    </row>
    <row r="46" spans="2:3" ht="12.75">
      <c r="B46" s="28" t="s">
        <v>107</v>
      </c>
      <c r="C46" s="27">
        <v>263967.1</v>
      </c>
    </row>
    <row r="47" spans="2:3" ht="12.75">
      <c r="B47" s="28" t="s">
        <v>117</v>
      </c>
      <c r="C47" s="27">
        <f>C43+C45-C46</f>
        <v>-136980.19999999998</v>
      </c>
    </row>
    <row r="48" ht="13.5" thickBot="1"/>
    <row r="49" spans="1:16" s="52" customFormat="1" ht="14.25" thickBot="1">
      <c r="A49" s="64" t="s">
        <v>54</v>
      </c>
      <c r="B49" s="98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2.75">
      <c r="A50" s="70">
        <v>9</v>
      </c>
      <c r="B50" s="47" t="s">
        <v>175</v>
      </c>
      <c r="C50" s="65">
        <f>SUM(D50+E50+F50+G50+H50+I50+J50+K50+L50+M50+N50+O50)</f>
        <v>263967.1</v>
      </c>
      <c r="D50" s="66">
        <f aca="true" t="shared" si="0" ref="D50:K50">SUM(D51:D65)</f>
        <v>0</v>
      </c>
      <c r="E50" s="67">
        <f t="shared" si="0"/>
        <v>0</v>
      </c>
      <c r="F50" s="68">
        <f t="shared" si="0"/>
        <v>3166.01</v>
      </c>
      <c r="G50" s="68">
        <f t="shared" si="0"/>
        <v>158387.29</v>
      </c>
      <c r="H50" s="68">
        <f t="shared" si="0"/>
        <v>0</v>
      </c>
      <c r="I50" s="68">
        <f t="shared" si="0"/>
        <v>26250.39</v>
      </c>
      <c r="J50" s="68">
        <f t="shared" si="0"/>
        <v>0</v>
      </c>
      <c r="K50" s="68">
        <f t="shared" si="0"/>
        <v>21415.41</v>
      </c>
      <c r="L50" s="68">
        <f>SUM(L51:L64)</f>
        <v>52040</v>
      </c>
      <c r="M50" s="68">
        <f>SUM(M51:M65)</f>
        <v>345</v>
      </c>
      <c r="N50" s="68">
        <f>SUM(N51:N64)</f>
        <v>2363</v>
      </c>
      <c r="O50" s="69">
        <f>SUM(O51:O58)</f>
        <v>0</v>
      </c>
      <c r="P50" s="63"/>
    </row>
    <row r="51" spans="1:16" s="52" customFormat="1" ht="13.5" customHeight="1">
      <c r="A51" s="70"/>
      <c r="B51" s="6" t="s">
        <v>176</v>
      </c>
      <c r="C51" s="70"/>
      <c r="D51" s="71"/>
      <c r="E51" s="72"/>
      <c r="F51" s="73">
        <v>3166.01</v>
      </c>
      <c r="G51" s="73"/>
      <c r="H51" s="73"/>
      <c r="I51" s="73"/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6" t="s">
        <v>177</v>
      </c>
      <c r="C52" s="70"/>
      <c r="D52" s="71"/>
      <c r="F52" s="72"/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178</v>
      </c>
      <c r="C53" s="65"/>
      <c r="D53" s="71"/>
      <c r="E53" s="72"/>
      <c r="F53" s="73"/>
      <c r="G53" s="73">
        <v>158387.29</v>
      </c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25.5">
      <c r="A54" s="70"/>
      <c r="B54" s="7" t="s">
        <v>179</v>
      </c>
      <c r="C54" s="65"/>
      <c r="D54" s="71"/>
      <c r="E54" s="72"/>
      <c r="F54" s="73"/>
      <c r="G54" s="73"/>
      <c r="H54" s="73"/>
      <c r="I54" s="102">
        <v>26250.39</v>
      </c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7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  <c r="P55" s="63"/>
    </row>
    <row r="56" spans="1:16" s="52" customFormat="1" ht="12.75">
      <c r="A56" s="70"/>
      <c r="B56" s="7" t="s">
        <v>180</v>
      </c>
      <c r="C56" s="65"/>
      <c r="D56" s="71"/>
      <c r="E56" s="72"/>
      <c r="F56" s="73"/>
      <c r="G56" s="73"/>
      <c r="H56" s="73"/>
      <c r="I56" s="73"/>
      <c r="J56" s="73"/>
      <c r="K56" s="73">
        <v>21415.41</v>
      </c>
      <c r="L56" s="73"/>
      <c r="M56" s="73"/>
      <c r="N56" s="73"/>
      <c r="O56" s="86"/>
      <c r="P56" s="63"/>
    </row>
    <row r="57" spans="1:16" s="52" customFormat="1" ht="12.75">
      <c r="A57" s="70"/>
      <c r="B57" s="9" t="s">
        <v>181</v>
      </c>
      <c r="C57" s="70"/>
      <c r="D57" s="71"/>
      <c r="E57" s="72"/>
      <c r="F57" s="73"/>
      <c r="G57" s="73"/>
      <c r="H57" s="73"/>
      <c r="I57" s="73"/>
      <c r="J57" s="73"/>
      <c r="K57" s="73"/>
      <c r="L57" s="73">
        <v>52040</v>
      </c>
      <c r="M57" s="73"/>
      <c r="N57" s="73"/>
      <c r="O57" s="86"/>
      <c r="P57" s="63"/>
    </row>
    <row r="58" spans="1:16" s="52" customFormat="1" ht="12.75">
      <c r="A58" s="70"/>
      <c r="B58" s="9" t="s">
        <v>182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>
        <v>345</v>
      </c>
      <c r="N58" s="73"/>
      <c r="O58" s="86"/>
      <c r="P58" s="63"/>
    </row>
    <row r="59" spans="1:16" s="52" customFormat="1" ht="25.5">
      <c r="A59" s="70"/>
      <c r="B59" s="9" t="s">
        <v>183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>
        <v>2363</v>
      </c>
      <c r="O59" s="86"/>
      <c r="P59" s="63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</sheetData>
  <sheetProtection/>
  <mergeCells count="13">
    <mergeCell ref="A40:C40"/>
    <mergeCell ref="A41:C41"/>
    <mergeCell ref="E16:I16"/>
    <mergeCell ref="E17:I17"/>
    <mergeCell ref="A6:C6"/>
    <mergeCell ref="A7:C7"/>
    <mergeCell ref="A15:A16"/>
    <mergeCell ref="B15:B16"/>
    <mergeCell ref="C15:C16"/>
    <mergeCell ref="A3:C3"/>
    <mergeCell ref="E2:I2"/>
    <mergeCell ref="E3:I3"/>
    <mergeCell ref="E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9.140625" style="48" customWidth="1"/>
    <col min="5" max="5" width="6.00390625" style="48" customWidth="1"/>
    <col min="6" max="6" width="10.140625" style="48" bestFit="1" customWidth="1"/>
    <col min="7" max="7" width="5.57421875" style="48" customWidth="1"/>
    <col min="8" max="8" width="5.421875" style="48" customWidth="1"/>
    <col min="9" max="9" width="6.57421875" style="48" customWidth="1"/>
    <col min="10" max="10" width="6.28125" style="48" customWidth="1"/>
    <col min="11" max="11" width="9.140625" style="48" customWidth="1"/>
    <col min="12" max="12" width="7.00390625" style="48" customWidth="1"/>
    <col min="13" max="14" width="9.140625" style="48" customWidth="1"/>
    <col min="15" max="15" width="5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9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-316242.93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276965.06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291058.67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376570.38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-401754.64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28</v>
      </c>
      <c r="C17" s="80"/>
      <c r="D17" s="50"/>
      <c r="E17" s="183"/>
      <c r="F17" s="183"/>
      <c r="G17" s="183"/>
      <c r="H17" s="183"/>
      <c r="I17" s="183"/>
    </row>
    <row r="18" spans="1:5" s="52" customFormat="1" ht="12.75" customHeight="1">
      <c r="A18" s="32"/>
      <c r="B18" s="33" t="s">
        <v>2</v>
      </c>
      <c r="C18" s="34">
        <f>SUM(C19:C37)</f>
        <v>376570.38</v>
      </c>
      <c r="E18" s="35"/>
    </row>
    <row r="19" spans="1:5" s="52" customFormat="1" ht="12.75">
      <c r="A19" s="36"/>
      <c r="B19" s="37" t="s">
        <v>523</v>
      </c>
      <c r="C19" s="38">
        <v>316.57</v>
      </c>
      <c r="E19" s="39"/>
    </row>
    <row r="20" spans="1:5" s="52" customFormat="1" ht="12.75">
      <c r="A20" s="36"/>
      <c r="B20" s="37" t="s">
        <v>516</v>
      </c>
      <c r="C20" s="38">
        <v>30605.77</v>
      </c>
      <c r="E20" s="39"/>
    </row>
    <row r="21" spans="1:5" s="52" customFormat="1" ht="12.75">
      <c r="A21" s="36"/>
      <c r="B21" s="37" t="s">
        <v>524</v>
      </c>
      <c r="C21" s="38">
        <v>122056.78</v>
      </c>
      <c r="E21" s="39"/>
    </row>
    <row r="22" spans="1:5" s="52" customFormat="1" ht="12.75">
      <c r="A22" s="36"/>
      <c r="B22" s="37" t="s">
        <v>517</v>
      </c>
      <c r="C22" s="38">
        <v>33788.27</v>
      </c>
      <c r="E22" s="39"/>
    </row>
    <row r="23" spans="1:5" s="52" customFormat="1" ht="12.75">
      <c r="A23" s="36"/>
      <c r="B23" s="37" t="s">
        <v>525</v>
      </c>
      <c r="C23" s="38">
        <v>2163.4</v>
      </c>
      <c r="E23" s="39"/>
    </row>
    <row r="24" spans="1:5" s="52" customFormat="1" ht="12.75">
      <c r="A24" s="36"/>
      <c r="B24" s="37" t="s">
        <v>538</v>
      </c>
      <c r="C24" s="38">
        <v>3907.48</v>
      </c>
      <c r="E24" s="39"/>
    </row>
    <row r="25" spans="1:5" s="52" customFormat="1" ht="12.75">
      <c r="A25" s="36"/>
      <c r="B25" s="37" t="s">
        <v>515</v>
      </c>
      <c r="C25" s="38">
        <v>3382.31</v>
      </c>
      <c r="E25" s="39"/>
    </row>
    <row r="26" spans="1:5" s="52" customFormat="1" ht="12.75">
      <c r="A26" s="36"/>
      <c r="B26" s="37" t="s">
        <v>529</v>
      </c>
      <c r="C26" s="38">
        <v>5670.74</v>
      </c>
      <c r="E26" s="39"/>
    </row>
    <row r="27" spans="1:5" s="52" customFormat="1" ht="12.75">
      <c r="A27" s="36"/>
      <c r="B27" s="37" t="s">
        <v>514</v>
      </c>
      <c r="C27" s="38">
        <v>4158.82</v>
      </c>
      <c r="E27" s="39"/>
    </row>
    <row r="28" spans="1:5" s="52" customFormat="1" ht="12.75">
      <c r="A28" s="36"/>
      <c r="B28" s="37" t="s">
        <v>513</v>
      </c>
      <c r="C28" s="38">
        <v>3019.05</v>
      </c>
      <c r="E28" s="39"/>
    </row>
    <row r="29" spans="1:5" s="52" customFormat="1" ht="12.75">
      <c r="A29" s="36"/>
      <c r="B29" s="37" t="s">
        <v>522</v>
      </c>
      <c r="C29" s="38">
        <v>420.41</v>
      </c>
      <c r="E29" s="39"/>
    </row>
    <row r="30" spans="1:5" s="52" customFormat="1" ht="12.75">
      <c r="A30" s="36"/>
      <c r="B30" s="37" t="s">
        <v>519</v>
      </c>
      <c r="C30" s="38">
        <v>2031.35</v>
      </c>
      <c r="E30" s="39"/>
    </row>
    <row r="31" spans="1:5" s="52" customFormat="1" ht="12.75">
      <c r="A31" s="36"/>
      <c r="B31" s="37" t="s">
        <v>521</v>
      </c>
      <c r="C31" s="38">
        <v>396.94</v>
      </c>
      <c r="E31" s="39"/>
    </row>
    <row r="32" spans="1:5" s="52" customFormat="1" ht="12.75">
      <c r="A32" s="36"/>
      <c r="B32" s="37" t="s">
        <v>518</v>
      </c>
      <c r="C32" s="38">
        <v>58602.68</v>
      </c>
      <c r="E32" s="39"/>
    </row>
    <row r="33" spans="1:5" s="52" customFormat="1" ht="12.75">
      <c r="A33" s="36"/>
      <c r="B33" s="37" t="s">
        <v>520</v>
      </c>
      <c r="C33" s="38">
        <v>80573.89</v>
      </c>
      <c r="E33" s="39"/>
    </row>
    <row r="34" spans="1:5" s="52" customFormat="1" ht="12.75">
      <c r="A34" s="36"/>
      <c r="B34" s="37" t="s">
        <v>527</v>
      </c>
      <c r="C34" s="38">
        <v>13735.61</v>
      </c>
      <c r="E34" s="39"/>
    </row>
    <row r="35" spans="1:5" s="52" customFormat="1" ht="12.75">
      <c r="A35" s="36"/>
      <c r="B35" s="37" t="s">
        <v>532</v>
      </c>
      <c r="C35" s="38">
        <v>1117.58</v>
      </c>
      <c r="E35" s="39"/>
    </row>
    <row r="36" spans="1:5" s="52" customFormat="1" ht="12.75">
      <c r="A36" s="36"/>
      <c r="B36" s="37" t="s">
        <v>526</v>
      </c>
      <c r="C36" s="38">
        <v>27.07</v>
      </c>
      <c r="E36" s="39"/>
    </row>
    <row r="37" spans="1:5" s="52" customFormat="1" ht="12.75">
      <c r="A37" s="36"/>
      <c r="B37" s="37" t="s">
        <v>530</v>
      </c>
      <c r="C37" s="38">
        <v>10595.66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376570.38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-58264.1</v>
      </c>
    </row>
    <row r="45" spans="2:3" ht="12.75">
      <c r="B45" s="24" t="s">
        <v>51</v>
      </c>
      <c r="C45" s="25">
        <v>75322.53</v>
      </c>
    </row>
    <row r="46" spans="2:3" ht="12.75">
      <c r="B46" s="26" t="s">
        <v>52</v>
      </c>
      <c r="C46" s="27">
        <v>79781.51</v>
      </c>
    </row>
    <row r="47" spans="2:3" ht="12.75">
      <c r="B47" s="28" t="s">
        <v>107</v>
      </c>
      <c r="C47" s="27">
        <v>44075.17</v>
      </c>
    </row>
    <row r="48" spans="2:3" ht="12.75">
      <c r="B48" s="28" t="s">
        <v>117</v>
      </c>
      <c r="C48" s="27">
        <f>C44+C46-C47</f>
        <v>-22557.760000000002</v>
      </c>
    </row>
    <row r="49" ht="13.5" thickBot="1"/>
    <row r="50" spans="1:16" s="52" customFormat="1" ht="14.25" thickBot="1">
      <c r="A50" s="64" t="s">
        <v>54</v>
      </c>
      <c r="B50" s="98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2.75">
      <c r="A51" s="70">
        <v>10</v>
      </c>
      <c r="B51" s="47" t="s">
        <v>184</v>
      </c>
      <c r="C51" s="65">
        <v>44075.17</v>
      </c>
      <c r="D51" s="66">
        <f aca="true" t="shared" si="0" ref="D51:N51">SUM(D52:D57)</f>
        <v>0</v>
      </c>
      <c r="E51" s="67">
        <f t="shared" si="0"/>
        <v>0</v>
      </c>
      <c r="F51" s="68">
        <f t="shared" si="0"/>
        <v>0</v>
      </c>
      <c r="G51" s="68">
        <f t="shared" si="0"/>
        <v>2197.48</v>
      </c>
      <c r="H51" s="68">
        <f t="shared" si="0"/>
        <v>0</v>
      </c>
      <c r="I51" s="68">
        <f t="shared" si="0"/>
        <v>0</v>
      </c>
      <c r="J51" s="68">
        <f t="shared" si="0"/>
        <v>17895.38</v>
      </c>
      <c r="K51" s="68">
        <f t="shared" si="0"/>
        <v>8892.31</v>
      </c>
      <c r="L51" s="68">
        <f t="shared" si="0"/>
        <v>0</v>
      </c>
      <c r="M51" s="68">
        <f t="shared" si="0"/>
        <v>0</v>
      </c>
      <c r="N51" s="68">
        <f t="shared" si="0"/>
        <v>15090</v>
      </c>
      <c r="O51" s="69">
        <f>SUM(O56:O57)</f>
        <v>0</v>
      </c>
      <c r="P51" s="63"/>
    </row>
    <row r="52" spans="1:16" s="52" customFormat="1" ht="25.5">
      <c r="A52" s="70"/>
      <c r="B52" s="6" t="s">
        <v>185</v>
      </c>
      <c r="C52" s="70"/>
      <c r="D52" s="71"/>
      <c r="E52" s="72"/>
      <c r="F52" s="73"/>
      <c r="G52" s="73">
        <v>2197.48</v>
      </c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186</v>
      </c>
      <c r="C53" s="65"/>
      <c r="D53" s="71"/>
      <c r="E53" s="72"/>
      <c r="F53" s="73"/>
      <c r="G53" s="73"/>
      <c r="H53" s="73"/>
      <c r="I53" s="73"/>
      <c r="J53" s="73"/>
      <c r="K53" s="73">
        <v>8892.31</v>
      </c>
      <c r="L53" s="73"/>
      <c r="M53" s="73"/>
      <c r="N53" s="73"/>
      <c r="O53" s="86"/>
      <c r="P53" s="63"/>
    </row>
    <row r="54" spans="1:16" s="52" customFormat="1" ht="12.75">
      <c r="A54" s="70"/>
      <c r="B54" s="7" t="s">
        <v>168</v>
      </c>
      <c r="C54" s="65"/>
      <c r="D54" s="71"/>
      <c r="E54" s="72"/>
      <c r="F54" s="73"/>
      <c r="G54" s="73"/>
      <c r="H54" s="73"/>
      <c r="I54" s="73"/>
      <c r="J54" s="73">
        <v>17895.38</v>
      </c>
      <c r="K54" s="73"/>
      <c r="L54" s="73"/>
      <c r="M54" s="73"/>
      <c r="N54" s="73"/>
      <c r="O54" s="86"/>
      <c r="P54" s="63"/>
    </row>
    <row r="55" spans="1:16" s="52" customFormat="1" ht="25.5">
      <c r="A55" s="70"/>
      <c r="B55" s="7" t="s">
        <v>187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12939</v>
      </c>
      <c r="O55" s="86"/>
      <c r="P55" s="63"/>
    </row>
    <row r="56" spans="1:16" s="52" customFormat="1" ht="12.75">
      <c r="A56" s="70"/>
      <c r="B56" s="7" t="s">
        <v>188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2151</v>
      </c>
      <c r="O56" s="86"/>
      <c r="P56" s="63"/>
    </row>
    <row r="57" ht="12.75">
      <c r="A57" s="112"/>
    </row>
  </sheetData>
  <sheetProtection/>
  <mergeCells count="13">
    <mergeCell ref="A41:C41"/>
    <mergeCell ref="A42:C42"/>
    <mergeCell ref="E16:I16"/>
    <mergeCell ref="E17:I17"/>
    <mergeCell ref="A6:C6"/>
    <mergeCell ref="A7:C7"/>
    <mergeCell ref="A15:A16"/>
    <mergeCell ref="B15:B16"/>
    <mergeCell ref="C15:C16"/>
    <mergeCell ref="A3:C3"/>
    <mergeCell ref="E2:I2"/>
    <mergeCell ref="E3:I3"/>
    <mergeCell ref="E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9.140625" style="48" customWidth="1"/>
    <col min="5" max="5" width="11.421875" style="48" customWidth="1"/>
    <col min="6" max="6" width="10.140625" style="48" bestFit="1" customWidth="1"/>
    <col min="7" max="7" width="9.140625" style="48" customWidth="1"/>
    <col min="8" max="8" width="10.421875" style="48" customWidth="1"/>
    <col min="9" max="9" width="20.421875" style="48" customWidth="1"/>
    <col min="10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-79457.06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145314.4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131898.08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161915.34000000003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-109474.32000000004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27" customHeight="1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14</v>
      </c>
      <c r="C17" s="80"/>
      <c r="D17" s="50"/>
      <c r="E17" s="50"/>
      <c r="F17" s="51"/>
      <c r="G17" s="50"/>
      <c r="H17" s="50"/>
      <c r="I17" s="50"/>
    </row>
    <row r="18" spans="1:5" s="52" customFormat="1" ht="12.75" customHeight="1">
      <c r="A18" s="32"/>
      <c r="B18" s="33" t="s">
        <v>2</v>
      </c>
      <c r="C18" s="34">
        <f>SUM(C19:C37)</f>
        <v>161915.34000000003</v>
      </c>
      <c r="E18" s="35"/>
    </row>
    <row r="19" spans="1:5" s="52" customFormat="1" ht="12.75">
      <c r="A19" s="36"/>
      <c r="B19" s="37" t="s">
        <v>523</v>
      </c>
      <c r="C19" s="38">
        <v>134.24</v>
      </c>
      <c r="E19" s="39"/>
    </row>
    <row r="20" spans="1:5" s="52" customFormat="1" ht="12.75">
      <c r="A20" s="36"/>
      <c r="B20" s="37" t="s">
        <v>516</v>
      </c>
      <c r="C20" s="38">
        <v>13935.22</v>
      </c>
      <c r="E20" s="39"/>
    </row>
    <row r="21" spans="1:5" s="52" customFormat="1" ht="12.75">
      <c r="A21" s="36"/>
      <c r="B21" s="37" t="s">
        <v>524</v>
      </c>
      <c r="C21" s="38">
        <v>51750.16</v>
      </c>
      <c r="E21" s="39"/>
    </row>
    <row r="22" spans="1:5" s="52" customFormat="1" ht="12.75">
      <c r="A22" s="36"/>
      <c r="B22" s="37" t="s">
        <v>517</v>
      </c>
      <c r="C22" s="38">
        <v>15018.3</v>
      </c>
      <c r="E22" s="39"/>
    </row>
    <row r="23" spans="1:5" s="52" customFormat="1" ht="12.75">
      <c r="A23" s="36"/>
      <c r="B23" s="37" t="s">
        <v>525</v>
      </c>
      <c r="C23" s="38">
        <v>917.24</v>
      </c>
      <c r="E23" s="39"/>
    </row>
    <row r="24" spans="1:5" s="52" customFormat="1" ht="12.75">
      <c r="A24" s="36"/>
      <c r="B24" s="37" t="s">
        <v>538</v>
      </c>
      <c r="C24" s="38">
        <v>1656.71</v>
      </c>
      <c r="E24" s="39"/>
    </row>
    <row r="25" spans="1:5" s="52" customFormat="1" ht="12.75">
      <c r="A25" s="36"/>
      <c r="B25" s="37" t="s">
        <v>515</v>
      </c>
      <c r="C25" s="38">
        <v>1434.05</v>
      </c>
      <c r="E25" s="39"/>
    </row>
    <row r="26" spans="1:5" s="52" customFormat="1" ht="12.75">
      <c r="A26" s="36"/>
      <c r="B26" s="37" t="s">
        <v>529</v>
      </c>
      <c r="C26" s="38">
        <v>2404.31</v>
      </c>
      <c r="E26" s="39"/>
    </row>
    <row r="27" spans="1:5" s="52" customFormat="1" ht="12.75">
      <c r="A27" s="36"/>
      <c r="B27" s="37" t="s">
        <v>514</v>
      </c>
      <c r="C27" s="38">
        <v>1763.28</v>
      </c>
      <c r="E27" s="39"/>
    </row>
    <row r="28" spans="1:5" s="52" customFormat="1" ht="12.75">
      <c r="A28" s="36"/>
      <c r="B28" s="37" t="s">
        <v>513</v>
      </c>
      <c r="C28" s="38">
        <v>1280.04</v>
      </c>
      <c r="E28" s="39"/>
    </row>
    <row r="29" spans="1:5" s="52" customFormat="1" ht="12.75">
      <c r="A29" s="36"/>
      <c r="B29" s="37" t="s">
        <v>522</v>
      </c>
      <c r="C29" s="38">
        <v>178.25</v>
      </c>
      <c r="E29" s="39"/>
    </row>
    <row r="30" spans="1:5" s="52" customFormat="1" ht="12.75">
      <c r="A30" s="36"/>
      <c r="B30" s="37" t="s">
        <v>519</v>
      </c>
      <c r="C30" s="38">
        <v>861.25</v>
      </c>
      <c r="E30" s="39"/>
    </row>
    <row r="31" spans="1:5" s="52" customFormat="1" ht="12.75">
      <c r="A31" s="36"/>
      <c r="B31" s="37" t="s">
        <v>521</v>
      </c>
      <c r="C31" s="38">
        <v>168.3</v>
      </c>
      <c r="E31" s="39"/>
    </row>
    <row r="32" spans="1:5" s="52" customFormat="1" ht="12.75">
      <c r="A32" s="36"/>
      <c r="B32" s="37" t="s">
        <v>518</v>
      </c>
      <c r="C32" s="38">
        <v>24846.6</v>
      </c>
      <c r="E32" s="39"/>
    </row>
    <row r="33" spans="1:5" s="52" customFormat="1" ht="12.75">
      <c r="A33" s="36"/>
      <c r="B33" s="37" t="s">
        <v>520</v>
      </c>
      <c r="C33" s="38">
        <v>34162.07</v>
      </c>
      <c r="E33" s="39"/>
    </row>
    <row r="34" spans="1:5" s="52" customFormat="1" ht="12.75">
      <c r="A34" s="36"/>
      <c r="B34" s="37" t="s">
        <v>527</v>
      </c>
      <c r="C34" s="38">
        <v>5823.69</v>
      </c>
      <c r="E34" s="39"/>
    </row>
    <row r="35" spans="1:5" s="52" customFormat="1" ht="12.75">
      <c r="A35" s="36"/>
      <c r="B35" s="37" t="s">
        <v>532</v>
      </c>
      <c r="C35" s="38">
        <v>1077.75</v>
      </c>
      <c r="E35" s="39"/>
    </row>
    <row r="36" spans="1:5" s="52" customFormat="1" ht="12.75">
      <c r="A36" s="36"/>
      <c r="B36" s="37" t="s">
        <v>526</v>
      </c>
      <c r="C36" s="38">
        <v>11.48</v>
      </c>
      <c r="E36" s="39"/>
    </row>
    <row r="37" spans="1:5" s="52" customFormat="1" ht="12.75">
      <c r="A37" s="36"/>
      <c r="B37" s="37" t="s">
        <v>530</v>
      </c>
      <c r="C37" s="38">
        <v>4492.4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161915.34000000003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31575.91</v>
      </c>
    </row>
    <row r="45" spans="2:3" ht="12.75">
      <c r="B45" s="24" t="s">
        <v>51</v>
      </c>
      <c r="C45" s="25">
        <v>68426.25</v>
      </c>
    </row>
    <row r="46" spans="2:3" ht="12.75">
      <c r="B46" s="26" t="s">
        <v>52</v>
      </c>
      <c r="C46" s="27">
        <v>62720.03</v>
      </c>
    </row>
    <row r="47" spans="2:3" ht="12.75">
      <c r="B47" s="28" t="s">
        <v>107</v>
      </c>
      <c r="C47" s="27">
        <v>146835.47</v>
      </c>
    </row>
    <row r="48" spans="2:3" ht="12.75">
      <c r="B48" s="28" t="s">
        <v>117</v>
      </c>
      <c r="C48" s="27">
        <f>C44+C46-C47</f>
        <v>-52539.53</v>
      </c>
    </row>
    <row r="49" ht="13.5" thickBot="1"/>
    <row r="50" spans="1:16" s="52" customFormat="1" ht="14.25" thickBot="1">
      <c r="A50" s="89" t="s">
        <v>54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2.75">
      <c r="A51" s="97">
        <v>11</v>
      </c>
      <c r="B51" s="47" t="s">
        <v>189</v>
      </c>
      <c r="C51" s="65">
        <f>SUM(D51+E51+F51+G51+H51+I51+J51+K51+L51+M51+N51)</f>
        <v>146835.47</v>
      </c>
      <c r="D51" s="66">
        <f aca="true" t="shared" si="0" ref="D51:N51">SUM(D52:D59)</f>
        <v>0</v>
      </c>
      <c r="E51" s="67">
        <f t="shared" si="0"/>
        <v>47530.53</v>
      </c>
      <c r="F51" s="68">
        <f t="shared" si="0"/>
        <v>7760.25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7820.69</v>
      </c>
      <c r="L51" s="68">
        <f t="shared" si="0"/>
        <v>0</v>
      </c>
      <c r="M51" s="68">
        <f t="shared" si="0"/>
        <v>83724</v>
      </c>
      <c r="N51" s="68">
        <f t="shared" si="0"/>
        <v>0</v>
      </c>
      <c r="O51" s="69">
        <f>SUM(O53:O60)</f>
        <v>0</v>
      </c>
      <c r="P51" s="63"/>
    </row>
    <row r="52" spans="1:16" s="52" customFormat="1" ht="25.5">
      <c r="A52" s="70"/>
      <c r="B52" s="6" t="s">
        <v>190</v>
      </c>
      <c r="C52" s="70"/>
      <c r="D52" s="71"/>
      <c r="E52" s="72">
        <v>4958.98</v>
      </c>
      <c r="F52" s="73"/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191</v>
      </c>
      <c r="C53" s="65"/>
      <c r="D53" s="71"/>
      <c r="E53" s="72">
        <v>22065.62</v>
      </c>
      <c r="F53" s="73"/>
      <c r="G53" s="73"/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25.5">
      <c r="A54" s="70"/>
      <c r="B54" s="9" t="s">
        <v>192</v>
      </c>
      <c r="C54" s="65"/>
      <c r="D54" s="71"/>
      <c r="E54" s="72"/>
      <c r="F54" s="73">
        <v>7760.25</v>
      </c>
      <c r="G54" s="73"/>
      <c r="H54" s="73"/>
      <c r="I54" s="73"/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7" t="s">
        <v>75</v>
      </c>
      <c r="C55" s="65"/>
      <c r="D55" s="71"/>
      <c r="E55" s="72">
        <v>20505.93</v>
      </c>
      <c r="F55" s="73"/>
      <c r="G55" s="73"/>
      <c r="H55" s="73"/>
      <c r="I55" s="73"/>
      <c r="J55" s="73"/>
      <c r="K55" s="73"/>
      <c r="L55" s="73"/>
      <c r="M55" s="73"/>
      <c r="N55" s="73"/>
      <c r="O55" s="86"/>
      <c r="P55" s="63"/>
    </row>
    <row r="56" spans="1:16" s="52" customFormat="1" ht="12.75">
      <c r="A56" s="70"/>
      <c r="B56" s="7" t="s">
        <v>193</v>
      </c>
      <c r="C56" s="65"/>
      <c r="D56" s="71"/>
      <c r="E56" s="72"/>
      <c r="F56" s="73"/>
      <c r="G56" s="73"/>
      <c r="H56" s="73"/>
      <c r="I56" s="73"/>
      <c r="J56" s="73"/>
      <c r="K56" s="73">
        <v>7820.69</v>
      </c>
      <c r="L56" s="73"/>
      <c r="M56" s="73"/>
      <c r="N56" s="73"/>
      <c r="O56" s="86"/>
      <c r="P56" s="63"/>
    </row>
    <row r="57" spans="1:16" s="52" customFormat="1" ht="25.5">
      <c r="A57" s="70"/>
      <c r="B57" s="9" t="s">
        <v>194</v>
      </c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>
        <v>83724</v>
      </c>
      <c r="N57" s="73"/>
      <c r="O57" s="86"/>
      <c r="P57" s="63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1:C41"/>
    <mergeCell ref="A42:C42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42" sqref="A42:IV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8.28125" style="48" customWidth="1"/>
    <col min="5" max="5" width="7.28125" style="48" customWidth="1"/>
    <col min="6" max="6" width="5.57421875" style="48" customWidth="1"/>
    <col min="7" max="7" width="6.00390625" style="48" customWidth="1"/>
    <col min="8" max="8" width="9.7109375" style="48" customWidth="1"/>
    <col min="9" max="9" width="7.421875" style="48" customWidth="1"/>
    <col min="10" max="10" width="8.7109375" style="48" customWidth="1"/>
    <col min="11" max="11" width="9.140625" style="48" customWidth="1"/>
    <col min="12" max="13" width="6.421875" style="48" customWidth="1"/>
    <col min="14" max="14" width="9.140625" style="48" customWidth="1"/>
    <col min="15" max="15" width="6.14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-215086.06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407600.86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366569.52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414314.15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-262830.69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78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SUM(C19:C38)</f>
        <v>414314.15</v>
      </c>
      <c r="E18" s="35"/>
    </row>
    <row r="19" spans="1:5" s="52" customFormat="1" ht="12.75">
      <c r="A19" s="36"/>
      <c r="B19" s="37" t="s">
        <v>523</v>
      </c>
      <c r="C19" s="38">
        <v>304.2</v>
      </c>
      <c r="E19" s="39"/>
    </row>
    <row r="20" spans="1:5" s="52" customFormat="1" ht="12.75">
      <c r="A20" s="36"/>
      <c r="B20" s="37" t="s">
        <v>516</v>
      </c>
      <c r="C20" s="38">
        <v>32718.31</v>
      </c>
      <c r="E20" s="39"/>
    </row>
    <row r="21" spans="1:5" s="52" customFormat="1" ht="12.75" customHeight="1">
      <c r="A21" s="36"/>
      <c r="B21" s="37" t="s">
        <v>524</v>
      </c>
      <c r="C21" s="38">
        <v>117287.19</v>
      </c>
      <c r="E21" s="39"/>
    </row>
    <row r="22" spans="1:5" s="52" customFormat="1" ht="12.75">
      <c r="A22" s="36"/>
      <c r="B22" s="37" t="s">
        <v>517</v>
      </c>
      <c r="C22" s="38">
        <v>34303.24</v>
      </c>
      <c r="E22" s="39"/>
    </row>
    <row r="23" spans="1:5" s="52" customFormat="1" ht="12.75">
      <c r="A23" s="36"/>
      <c r="B23" s="37" t="s">
        <v>525</v>
      </c>
      <c r="C23" s="38">
        <v>2078.88</v>
      </c>
      <c r="E23" s="39"/>
    </row>
    <row r="24" spans="1:5" s="52" customFormat="1" ht="12.75">
      <c r="A24" s="36"/>
      <c r="B24" s="37" t="s">
        <v>531</v>
      </c>
      <c r="C24" s="38">
        <v>44139.16</v>
      </c>
      <c r="E24" s="39"/>
    </row>
    <row r="25" spans="1:5" s="52" customFormat="1" ht="12.75">
      <c r="A25" s="36"/>
      <c r="B25" s="37" t="s">
        <v>538</v>
      </c>
      <c r="C25" s="38">
        <v>3754.78</v>
      </c>
      <c r="E25" s="39"/>
    </row>
    <row r="26" spans="1:5" s="52" customFormat="1" ht="12.75">
      <c r="A26" s="36"/>
      <c r="B26" s="37" t="s">
        <v>515</v>
      </c>
      <c r="C26" s="38">
        <v>3250.15</v>
      </c>
      <c r="E26" s="39"/>
    </row>
    <row r="27" spans="1:5" s="52" customFormat="1" ht="12.75">
      <c r="A27" s="36"/>
      <c r="B27" s="37" t="s">
        <v>529</v>
      </c>
      <c r="C27" s="38">
        <v>5449.15</v>
      </c>
      <c r="E27" s="39"/>
    </row>
    <row r="28" spans="1:5" s="52" customFormat="1" ht="12.75">
      <c r="A28" s="36"/>
      <c r="B28" s="37" t="s">
        <v>514</v>
      </c>
      <c r="C28" s="38">
        <v>3996.31</v>
      </c>
      <c r="E28" s="39"/>
    </row>
    <row r="29" spans="1:5" s="52" customFormat="1" ht="12.75">
      <c r="A29" s="36"/>
      <c r="B29" s="37" t="s">
        <v>513</v>
      </c>
      <c r="C29" s="38">
        <v>2901.09</v>
      </c>
      <c r="E29" s="39"/>
    </row>
    <row r="30" spans="1:5" s="52" customFormat="1" ht="12.75">
      <c r="A30" s="36"/>
      <c r="B30" s="37" t="s">
        <v>522</v>
      </c>
      <c r="C30" s="38">
        <v>403.98</v>
      </c>
      <c r="E30" s="39"/>
    </row>
    <row r="31" spans="1:5" s="52" customFormat="1" ht="12.75">
      <c r="A31" s="36"/>
      <c r="B31" s="37" t="s">
        <v>519</v>
      </c>
      <c r="C31" s="38">
        <v>1951.96</v>
      </c>
      <c r="E31" s="39"/>
    </row>
    <row r="32" spans="1:5" s="52" customFormat="1" ht="12.75">
      <c r="A32" s="36"/>
      <c r="B32" s="37" t="s">
        <v>521</v>
      </c>
      <c r="C32" s="38">
        <v>381.43</v>
      </c>
      <c r="E32" s="39"/>
    </row>
    <row r="33" spans="1:5" s="52" customFormat="1" ht="12.75">
      <c r="A33" s="36"/>
      <c r="B33" s="37" t="s">
        <v>518</v>
      </c>
      <c r="C33" s="38">
        <v>56312.69</v>
      </c>
      <c r="E33" s="39"/>
    </row>
    <row r="34" spans="1:5" s="52" customFormat="1" ht="12.75">
      <c r="A34" s="36"/>
      <c r="B34" s="37" t="s">
        <v>520</v>
      </c>
      <c r="C34" s="38">
        <v>77425.35</v>
      </c>
      <c r="E34" s="39"/>
    </row>
    <row r="35" spans="1:5" s="52" customFormat="1" ht="12.75">
      <c r="A35" s="36"/>
      <c r="B35" s="37" t="s">
        <v>527</v>
      </c>
      <c r="C35" s="38">
        <v>13198.87</v>
      </c>
      <c r="E35" s="39"/>
    </row>
    <row r="36" spans="1:5" s="52" customFormat="1" ht="12.75">
      <c r="A36" s="36"/>
      <c r="B36" s="37" t="s">
        <v>532</v>
      </c>
      <c r="C36" s="38">
        <v>4249.77</v>
      </c>
      <c r="E36" s="39"/>
    </row>
    <row r="37" spans="1:5" s="52" customFormat="1" ht="27" customHeight="1">
      <c r="A37" s="36"/>
      <c r="B37" s="37" t="s">
        <v>526</v>
      </c>
      <c r="C37" s="38">
        <v>26.01</v>
      </c>
      <c r="E37" s="39"/>
    </row>
    <row r="38" spans="1:5" s="52" customFormat="1" ht="12.75">
      <c r="A38" s="36"/>
      <c r="B38" s="37" t="s">
        <v>530</v>
      </c>
      <c r="C38" s="38">
        <v>10181.63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414314.15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-87865.03</v>
      </c>
    </row>
    <row r="46" spans="2:3" ht="12.75">
      <c r="B46" s="24" t="s">
        <v>51</v>
      </c>
      <c r="C46" s="25">
        <v>91226.5</v>
      </c>
    </row>
    <row r="47" spans="2:3" ht="12.75">
      <c r="B47" s="26" t="s">
        <v>52</v>
      </c>
      <c r="C47" s="27">
        <v>84689.46</v>
      </c>
    </row>
    <row r="48" spans="2:3" ht="12.75">
      <c r="B48" s="28" t="s">
        <v>107</v>
      </c>
      <c r="C48" s="27">
        <v>11214.24</v>
      </c>
    </row>
    <row r="49" spans="2:3" ht="12.75">
      <c r="B49" s="28" t="s">
        <v>117</v>
      </c>
      <c r="C49" s="27">
        <f>C45+C47-C48</f>
        <v>-14389.809999999992</v>
      </c>
    </row>
    <row r="50" ht="13.5" thickBot="1"/>
    <row r="51" spans="1:16" s="52" customFormat="1" ht="14.25" thickBot="1">
      <c r="A51" s="64" t="s">
        <v>54</v>
      </c>
      <c r="B51" s="98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113" t="s">
        <v>68</v>
      </c>
      <c r="P51" s="63"/>
    </row>
    <row r="52" spans="1:16" s="52" customFormat="1" ht="12.75">
      <c r="A52" s="70">
        <v>12</v>
      </c>
      <c r="B52" s="47" t="s">
        <v>195</v>
      </c>
      <c r="C52" s="65">
        <f>SUM(D52+E52+F52+G52+H52+I52+J52+K52+L52+M52+N52+O41)</f>
        <v>11214.24</v>
      </c>
      <c r="D52" s="66">
        <f aca="true" t="shared" si="0" ref="D52:L52">SUM(D53:D56)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4569.24</v>
      </c>
      <c r="M52" s="68">
        <f>SUM(M53:M57)</f>
        <v>3333</v>
      </c>
      <c r="N52" s="68">
        <f>SUM(N53:N57)</f>
        <v>3312</v>
      </c>
      <c r="O52" s="69">
        <f>SUM(O56:O57)</f>
        <v>0</v>
      </c>
      <c r="P52" s="63"/>
    </row>
    <row r="53" spans="1:16" s="52" customFormat="1" ht="12.75">
      <c r="A53" s="70"/>
      <c r="B53" s="7" t="s">
        <v>196</v>
      </c>
      <c r="C53" s="65"/>
      <c r="D53" s="71"/>
      <c r="E53" s="72"/>
      <c r="F53" s="73"/>
      <c r="G53" s="73"/>
      <c r="H53" s="73"/>
      <c r="I53" s="73"/>
      <c r="J53" s="73"/>
      <c r="K53" s="73"/>
      <c r="L53" s="73">
        <v>4569.24</v>
      </c>
      <c r="M53" s="73"/>
      <c r="N53" s="73"/>
      <c r="O53" s="86"/>
      <c r="P53" s="63"/>
    </row>
    <row r="54" spans="1:16" s="52" customFormat="1" ht="12.75">
      <c r="A54" s="70"/>
      <c r="B54" s="7" t="s">
        <v>197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>
        <v>3333</v>
      </c>
      <c r="N54" s="73"/>
      <c r="O54" s="86"/>
      <c r="P54" s="63"/>
    </row>
    <row r="55" spans="1:16" s="52" customFormat="1" ht="12.75">
      <c r="A55" s="70"/>
      <c r="B55" s="7" t="s">
        <v>198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3312</v>
      </c>
      <c r="O55" s="86"/>
      <c r="P55" s="63"/>
    </row>
    <row r="56" spans="1:15" ht="12.75">
      <c r="A56" s="87"/>
      <c r="B56" s="3"/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2:C42"/>
    <mergeCell ref="A43:C43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00390625" style="48" customWidth="1"/>
    <col min="5" max="5" width="6.421875" style="48" customWidth="1"/>
    <col min="6" max="6" width="6.00390625" style="48" customWidth="1"/>
    <col min="7" max="7" width="8.421875" style="48" customWidth="1"/>
    <col min="8" max="9" width="5.140625" style="48" customWidth="1"/>
    <col min="10" max="10" width="6.7109375" style="48" customWidth="1"/>
    <col min="11" max="11" width="8.8515625" style="48" customWidth="1"/>
    <col min="12" max="13" width="6.421875" style="48" customWidth="1"/>
    <col min="14" max="14" width="5.8515625" style="48" customWidth="1"/>
    <col min="15" max="15" width="6.281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-9956.98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28747.44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25007.34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30869.11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-15818.75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27" customHeight="1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10</v>
      </c>
      <c r="C17" s="80"/>
      <c r="D17" s="50"/>
      <c r="E17" s="50"/>
      <c r="F17" s="51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30869.11</v>
      </c>
      <c r="E18" s="35"/>
    </row>
    <row r="19" spans="1:5" s="52" customFormat="1" ht="12.75" customHeight="1">
      <c r="A19" s="36"/>
      <c r="B19" s="37" t="s">
        <v>523</v>
      </c>
      <c r="C19" s="38">
        <v>24.54</v>
      </c>
      <c r="E19" s="39"/>
    </row>
    <row r="20" spans="1:5" s="52" customFormat="1" ht="12.75">
      <c r="A20" s="36"/>
      <c r="B20" s="37" t="s">
        <v>516</v>
      </c>
      <c r="C20" s="38">
        <v>3242.08</v>
      </c>
      <c r="E20" s="39"/>
    </row>
    <row r="21" spans="1:5" s="52" customFormat="1" ht="12.75">
      <c r="A21" s="36"/>
      <c r="B21" s="37" t="s">
        <v>524</v>
      </c>
      <c r="C21" s="38">
        <v>9457.95</v>
      </c>
      <c r="E21" s="39"/>
    </row>
    <row r="22" spans="1:5" s="52" customFormat="1" ht="12.75">
      <c r="A22" s="36"/>
      <c r="B22" s="37" t="s">
        <v>517</v>
      </c>
      <c r="C22" s="38">
        <v>2815.67</v>
      </c>
      <c r="E22" s="39"/>
    </row>
    <row r="23" spans="1:5" s="52" customFormat="1" ht="12.75">
      <c r="A23" s="36"/>
      <c r="B23" s="37" t="s">
        <v>525</v>
      </c>
      <c r="C23" s="38">
        <v>167.63</v>
      </c>
      <c r="E23" s="39"/>
    </row>
    <row r="24" spans="1:5" s="52" customFormat="1" ht="12.75">
      <c r="A24" s="36"/>
      <c r="B24" s="37" t="s">
        <v>538</v>
      </c>
      <c r="C24" s="38">
        <v>302.78</v>
      </c>
      <c r="E24" s="39"/>
    </row>
    <row r="25" spans="1:5" s="52" customFormat="1" ht="12.75">
      <c r="A25" s="36"/>
      <c r="B25" s="37" t="s">
        <v>515</v>
      </c>
      <c r="C25" s="38">
        <v>262.09</v>
      </c>
      <c r="E25" s="39"/>
    </row>
    <row r="26" spans="1:5" s="52" customFormat="1" ht="12.75">
      <c r="A26" s="36"/>
      <c r="B26" s="37" t="s">
        <v>529</v>
      </c>
      <c r="C26" s="38">
        <v>439.41</v>
      </c>
      <c r="E26" s="39"/>
    </row>
    <row r="27" spans="1:5" s="52" customFormat="1" ht="12.75">
      <c r="A27" s="36"/>
      <c r="B27" s="37" t="s">
        <v>514</v>
      </c>
      <c r="C27" s="38">
        <v>322.25</v>
      </c>
      <c r="E27" s="39"/>
    </row>
    <row r="28" spans="1:5" s="52" customFormat="1" ht="12.75">
      <c r="A28" s="36"/>
      <c r="B28" s="37" t="s">
        <v>513</v>
      </c>
      <c r="C28" s="38">
        <v>233.94</v>
      </c>
      <c r="E28" s="39"/>
    </row>
    <row r="29" spans="1:5" s="52" customFormat="1" ht="12.75">
      <c r="A29" s="36"/>
      <c r="B29" s="37" t="s">
        <v>522</v>
      </c>
      <c r="C29" s="38">
        <v>32.58</v>
      </c>
      <c r="E29" s="39"/>
    </row>
    <row r="30" spans="1:5" s="52" customFormat="1" ht="12.75">
      <c r="A30" s="36"/>
      <c r="B30" s="37" t="s">
        <v>519</v>
      </c>
      <c r="C30" s="38">
        <v>157.4</v>
      </c>
      <c r="E30" s="39"/>
    </row>
    <row r="31" spans="1:5" s="52" customFormat="1" ht="12.75">
      <c r="A31" s="36"/>
      <c r="B31" s="37" t="s">
        <v>521</v>
      </c>
      <c r="C31" s="38">
        <v>30.76</v>
      </c>
      <c r="E31" s="39"/>
    </row>
    <row r="32" spans="1:5" s="52" customFormat="1" ht="12.75">
      <c r="A32" s="36"/>
      <c r="B32" s="37" t="s">
        <v>518</v>
      </c>
      <c r="C32" s="38">
        <v>4541.01</v>
      </c>
      <c r="E32" s="39"/>
    </row>
    <row r="33" spans="1:5" s="52" customFormat="1" ht="12.75">
      <c r="A33" s="36"/>
      <c r="B33" s="37" t="s">
        <v>520</v>
      </c>
      <c r="C33" s="38">
        <v>6243.53</v>
      </c>
      <c r="E33" s="39"/>
    </row>
    <row r="34" spans="1:5" s="52" customFormat="1" ht="12.75">
      <c r="A34" s="36"/>
      <c r="B34" s="37" t="s">
        <v>527</v>
      </c>
      <c r="C34" s="38">
        <v>1064.36</v>
      </c>
      <c r="E34" s="39"/>
    </row>
    <row r="35" spans="1:5" s="52" customFormat="1" ht="12.75">
      <c r="A35" s="36"/>
      <c r="B35" s="37" t="s">
        <v>532</v>
      </c>
      <c r="C35" s="38">
        <v>708</v>
      </c>
      <c r="E35" s="39"/>
    </row>
    <row r="36" spans="1:5" s="52" customFormat="1" ht="12.75">
      <c r="A36" s="36"/>
      <c r="B36" s="37" t="s">
        <v>526</v>
      </c>
      <c r="C36" s="38">
        <v>2.1</v>
      </c>
      <c r="E36" s="39"/>
    </row>
    <row r="37" spans="1:5" s="52" customFormat="1" ht="12.75">
      <c r="A37" s="36"/>
      <c r="B37" s="37" t="s">
        <v>530</v>
      </c>
      <c r="C37" s="38">
        <v>821.03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30869.11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27014.91</v>
      </c>
    </row>
    <row r="45" spans="2:3" ht="12.75">
      <c r="B45" s="24" t="s">
        <v>51</v>
      </c>
      <c r="C45" s="25">
        <v>7341</v>
      </c>
    </row>
    <row r="46" spans="2:3" ht="12.75">
      <c r="B46" s="26" t="s">
        <v>52</v>
      </c>
      <c r="C46" s="27">
        <v>5752.37</v>
      </c>
    </row>
    <row r="47" spans="2:3" ht="12.75">
      <c r="B47" s="28" t="s">
        <v>107</v>
      </c>
      <c r="C47" s="27">
        <v>9235.23</v>
      </c>
    </row>
    <row r="48" spans="2:3" ht="12.75">
      <c r="B48" s="28" t="s">
        <v>117</v>
      </c>
      <c r="C48" s="27">
        <f>C44+C46-C47</f>
        <v>23532.05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114" t="s">
        <v>66</v>
      </c>
      <c r="N50" s="114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47" t="s">
        <v>199</v>
      </c>
      <c r="C51" s="65">
        <f>SUM(D51+E51+F51+G51+H51+I51+J51+K51+L51+M51+N51)</f>
        <v>9235.23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6153.93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3081.3</v>
      </c>
      <c r="L51" s="68">
        <f t="shared" si="0"/>
        <v>0</v>
      </c>
      <c r="M51" s="73">
        <f>SUM(M53:M60)</f>
        <v>0</v>
      </c>
      <c r="N51" s="73">
        <f>SUM(N53:N60)</f>
        <v>0</v>
      </c>
      <c r="O51" s="69">
        <f>SUM(O54:O60)</f>
        <v>0</v>
      </c>
      <c r="P51" s="63"/>
    </row>
    <row r="52" spans="1:16" s="52" customFormat="1" ht="12.75">
      <c r="A52" s="70">
        <v>13</v>
      </c>
      <c r="B52" s="9" t="s">
        <v>200</v>
      </c>
      <c r="C52" s="70"/>
      <c r="D52" s="71"/>
      <c r="E52" s="72"/>
      <c r="F52" s="73"/>
      <c r="G52" s="73">
        <v>6153.93</v>
      </c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121</v>
      </c>
      <c r="C53" s="65"/>
      <c r="D53" s="71"/>
      <c r="E53" s="72"/>
      <c r="F53" s="73"/>
      <c r="G53" s="73"/>
      <c r="H53" s="73"/>
      <c r="I53" s="73"/>
      <c r="J53" s="73"/>
      <c r="K53" s="73">
        <v>3081.3</v>
      </c>
      <c r="L53" s="73"/>
      <c r="M53" s="73"/>
      <c r="N53" s="73"/>
      <c r="O53" s="86"/>
      <c r="P53" s="63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1:C41"/>
    <mergeCell ref="A42:C42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421875" style="56" customWidth="1"/>
    <col min="4" max="4" width="6.7109375" style="48" customWidth="1"/>
    <col min="5" max="5" width="5.140625" style="48" customWidth="1"/>
    <col min="6" max="6" width="5.7109375" style="48" customWidth="1"/>
    <col min="7" max="7" width="5.421875" style="48" customWidth="1"/>
    <col min="8" max="8" width="5.57421875" style="48" customWidth="1"/>
    <col min="9" max="9" width="7.57421875" style="48" customWidth="1"/>
    <col min="10" max="10" width="5.57421875" style="48" customWidth="1"/>
    <col min="11" max="11" width="6.00390625" style="48" customWidth="1"/>
    <col min="12" max="12" width="5.421875" style="48" customWidth="1"/>
    <col min="13" max="13" width="6.7109375" style="48" customWidth="1"/>
    <col min="14" max="14" width="5.57421875" style="48" customWidth="1"/>
    <col min="15" max="15" width="6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4" ht="63.75" customHeight="1">
      <c r="A2" s="28"/>
      <c r="B2" s="187" t="s">
        <v>122</v>
      </c>
      <c r="C2" s="187"/>
      <c r="D2" s="187"/>
    </row>
    <row r="3" spans="1:3" ht="12.75">
      <c r="A3" s="28"/>
      <c r="B3" s="28"/>
      <c r="C3" s="27"/>
    </row>
    <row r="4" spans="1:3" ht="12.75">
      <c r="A4" s="28"/>
      <c r="B4" s="28"/>
      <c r="C4" s="27"/>
    </row>
    <row r="5" spans="1:9" s="20" customFormat="1" ht="15.75">
      <c r="A5" s="186" t="s">
        <v>70</v>
      </c>
      <c r="B5" s="186"/>
      <c r="C5" s="186"/>
      <c r="E5" s="184"/>
      <c r="F5" s="184"/>
      <c r="G5" s="184"/>
      <c r="H5" s="184"/>
      <c r="I5" s="184"/>
    </row>
    <row r="6" spans="1:9" s="20" customFormat="1" ht="15.75">
      <c r="A6" s="185" t="s">
        <v>115</v>
      </c>
      <c r="B6" s="185"/>
      <c r="C6" s="185"/>
      <c r="E6" s="184"/>
      <c r="F6" s="184"/>
      <c r="G6" s="184"/>
      <c r="H6" s="184"/>
      <c r="I6" s="184"/>
    </row>
    <row r="7" spans="1:9" ht="12.75" customHeight="1">
      <c r="A7" s="23"/>
      <c r="B7" s="23"/>
      <c r="C7" s="23"/>
      <c r="E7" s="183"/>
      <c r="F7" s="183"/>
      <c r="G7" s="183"/>
      <c r="H7" s="183"/>
      <c r="I7" s="183"/>
    </row>
    <row r="8" spans="1:9" ht="12.75">
      <c r="A8" s="23"/>
      <c r="B8" s="24" t="s">
        <v>123</v>
      </c>
      <c r="C8" s="25">
        <v>-20925.37</v>
      </c>
      <c r="E8" s="50"/>
      <c r="F8" s="50"/>
      <c r="G8" s="50"/>
      <c r="H8" s="50"/>
      <c r="I8" s="50"/>
    </row>
    <row r="9" spans="1:9" ht="12.75">
      <c r="A9" s="23"/>
      <c r="B9" s="24" t="s">
        <v>51</v>
      </c>
      <c r="C9" s="25">
        <v>36036.18</v>
      </c>
      <c r="E9" s="50"/>
      <c r="F9" s="50"/>
      <c r="G9" s="50"/>
      <c r="H9" s="50"/>
      <c r="I9" s="50"/>
    </row>
    <row r="10" spans="1:9" ht="12.75">
      <c r="A10" s="28"/>
      <c r="B10" s="26" t="s">
        <v>52</v>
      </c>
      <c r="C10" s="27">
        <v>31626.63</v>
      </c>
      <c r="E10" s="50"/>
      <c r="F10" s="51"/>
      <c r="G10" s="50"/>
      <c r="H10" s="50"/>
      <c r="I10" s="50"/>
    </row>
    <row r="11" spans="1:9" ht="12.75">
      <c r="A11" s="28"/>
      <c r="B11" s="28" t="s">
        <v>48</v>
      </c>
      <c r="C11" s="27">
        <f>C18</f>
        <v>36356.79</v>
      </c>
      <c r="E11" s="50"/>
      <c r="F11" s="51"/>
      <c r="G11" s="50"/>
      <c r="H11" s="50"/>
      <c r="I11" s="50"/>
    </row>
    <row r="12" spans="1:9" ht="12.75">
      <c r="A12" s="28"/>
      <c r="B12" s="28" t="s">
        <v>124</v>
      </c>
      <c r="C12" s="27">
        <f>C8+C10-C11</f>
        <v>-25655.53</v>
      </c>
      <c r="E12" s="50"/>
      <c r="F12" s="74"/>
      <c r="G12" s="50"/>
      <c r="H12" s="50"/>
      <c r="I12" s="50"/>
    </row>
    <row r="13" spans="1:9" ht="12.75">
      <c r="A13" s="28"/>
      <c r="B13" s="28"/>
      <c r="C13" s="27"/>
      <c r="E13" s="50"/>
      <c r="F13" s="50"/>
      <c r="G13" s="50"/>
      <c r="H13" s="50"/>
      <c r="I13" s="50"/>
    </row>
    <row r="14" spans="1:9" ht="12.75">
      <c r="A14" s="28"/>
      <c r="B14" s="28"/>
      <c r="C14" s="27"/>
      <c r="E14" s="50"/>
      <c r="F14" s="50"/>
      <c r="G14" s="50"/>
      <c r="H14" s="50"/>
      <c r="I14" s="50"/>
    </row>
    <row r="15" spans="1:9" ht="12.75">
      <c r="A15" s="188"/>
      <c r="B15" s="189" t="s">
        <v>1</v>
      </c>
      <c r="C15" s="190" t="s">
        <v>4</v>
      </c>
      <c r="E15" s="183"/>
      <c r="F15" s="183"/>
      <c r="G15" s="183"/>
      <c r="H15" s="183"/>
      <c r="I15" s="183"/>
    </row>
    <row r="16" spans="1:9" ht="12.75">
      <c r="A16" s="188"/>
      <c r="B16" s="189"/>
      <c r="C16" s="190"/>
      <c r="E16" s="183"/>
      <c r="F16" s="183"/>
      <c r="G16" s="183"/>
      <c r="H16" s="183"/>
      <c r="I16" s="183"/>
    </row>
    <row r="17" spans="1:9" ht="12.75">
      <c r="A17" s="78"/>
      <c r="B17" s="79" t="s">
        <v>69</v>
      </c>
      <c r="C17" s="8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SUM(C19:C36)</f>
        <v>36356.79</v>
      </c>
      <c r="E18" s="35"/>
    </row>
    <row r="19" spans="1:5" s="52" customFormat="1" ht="12.75">
      <c r="A19" s="36"/>
      <c r="B19" s="37" t="s">
        <v>523</v>
      </c>
      <c r="C19" s="38">
        <v>30.45</v>
      </c>
      <c r="E19" s="39"/>
    </row>
    <row r="20" spans="1:5" s="52" customFormat="1" ht="12.75">
      <c r="A20" s="36"/>
      <c r="B20" s="37" t="s">
        <v>516</v>
      </c>
      <c r="C20" s="38">
        <v>4193.18</v>
      </c>
      <c r="E20" s="39"/>
    </row>
    <row r="21" spans="1:5" s="52" customFormat="1" ht="12.75">
      <c r="A21" s="36"/>
      <c r="B21" s="37" t="s">
        <v>524</v>
      </c>
      <c r="C21" s="38">
        <v>11734.51</v>
      </c>
      <c r="E21" s="39"/>
    </row>
    <row r="22" spans="1:5" s="52" customFormat="1" ht="12.75">
      <c r="A22" s="36"/>
      <c r="B22" s="37" t="s">
        <v>517</v>
      </c>
      <c r="C22" s="38">
        <v>2258.47</v>
      </c>
      <c r="E22" s="39"/>
    </row>
    <row r="23" spans="1:5" s="52" customFormat="1" ht="12.75" customHeight="1">
      <c r="A23" s="36"/>
      <c r="B23" s="37" t="s">
        <v>525</v>
      </c>
      <c r="C23" s="38">
        <v>207.99</v>
      </c>
      <c r="E23" s="39"/>
    </row>
    <row r="24" spans="1:5" s="52" customFormat="1" ht="12.75">
      <c r="A24" s="36"/>
      <c r="B24" s="37" t="s">
        <v>538</v>
      </c>
      <c r="C24" s="38">
        <v>375.66</v>
      </c>
      <c r="E24" s="39"/>
    </row>
    <row r="25" spans="1:5" s="52" customFormat="1" ht="12.75">
      <c r="A25" s="36"/>
      <c r="B25" s="37" t="s">
        <v>515</v>
      </c>
      <c r="C25" s="38">
        <v>325.17</v>
      </c>
      <c r="E25" s="39"/>
    </row>
    <row r="26" spans="1:5" s="52" customFormat="1" ht="12.75">
      <c r="A26" s="36"/>
      <c r="B26" s="37" t="s">
        <v>529</v>
      </c>
      <c r="C26" s="38">
        <v>545.18</v>
      </c>
      <c r="E26" s="39"/>
    </row>
    <row r="27" spans="1:5" s="52" customFormat="1" ht="12.75">
      <c r="A27" s="36"/>
      <c r="B27" s="37" t="s">
        <v>514</v>
      </c>
      <c r="C27" s="38">
        <v>399.82</v>
      </c>
      <c r="E27" s="39"/>
    </row>
    <row r="28" spans="1:5" s="52" customFormat="1" ht="12.75">
      <c r="A28" s="36"/>
      <c r="B28" s="37" t="s">
        <v>513</v>
      </c>
      <c r="C28" s="38">
        <v>290.25</v>
      </c>
      <c r="E28" s="39"/>
    </row>
    <row r="29" spans="1:5" s="52" customFormat="1" ht="12.75">
      <c r="A29" s="36"/>
      <c r="B29" s="37" t="s">
        <v>522</v>
      </c>
      <c r="C29" s="38">
        <v>40.42</v>
      </c>
      <c r="E29" s="39"/>
    </row>
    <row r="30" spans="1:5" s="52" customFormat="1" ht="12.75">
      <c r="A30" s="36"/>
      <c r="B30" s="37" t="s">
        <v>519</v>
      </c>
      <c r="C30" s="38">
        <v>195.29</v>
      </c>
      <c r="E30" s="39"/>
    </row>
    <row r="31" spans="1:5" s="52" customFormat="1" ht="12.75">
      <c r="A31" s="36"/>
      <c r="B31" s="37" t="s">
        <v>521</v>
      </c>
      <c r="C31" s="38">
        <v>38.16</v>
      </c>
      <c r="E31" s="39"/>
    </row>
    <row r="32" spans="1:5" s="52" customFormat="1" ht="12.75">
      <c r="A32" s="36"/>
      <c r="B32" s="37" t="s">
        <v>518</v>
      </c>
      <c r="C32" s="38">
        <v>5634.06</v>
      </c>
      <c r="E32" s="39"/>
    </row>
    <row r="33" spans="1:5" s="52" customFormat="1" ht="12.75">
      <c r="A33" s="36"/>
      <c r="B33" s="37" t="s">
        <v>520</v>
      </c>
      <c r="C33" s="38">
        <v>7746.37</v>
      </c>
      <c r="E33" s="39"/>
    </row>
    <row r="34" spans="1:5" s="52" customFormat="1" ht="12.75">
      <c r="A34" s="36"/>
      <c r="B34" s="37" t="s">
        <v>527</v>
      </c>
      <c r="C34" s="38">
        <v>1320.53</v>
      </c>
      <c r="E34" s="39"/>
    </row>
    <row r="35" spans="1:5" s="52" customFormat="1" ht="12.75">
      <c r="A35" s="36"/>
      <c r="B35" s="37" t="s">
        <v>526</v>
      </c>
      <c r="C35" s="38">
        <v>2.6</v>
      </c>
      <c r="E35" s="39"/>
    </row>
    <row r="36" spans="1:5" s="52" customFormat="1" ht="12.75">
      <c r="A36" s="36"/>
      <c r="B36" s="37" t="s">
        <v>530</v>
      </c>
      <c r="C36" s="38">
        <v>1018.68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36356.79</v>
      </c>
      <c r="E38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7348.8</v>
      </c>
    </row>
    <row r="45" spans="2:3" ht="12.75">
      <c r="B45" s="24" t="s">
        <v>51</v>
      </c>
      <c r="C45" s="25">
        <v>9729</v>
      </c>
    </row>
    <row r="46" spans="2:3" ht="12.75">
      <c r="B46" s="26" t="s">
        <v>52</v>
      </c>
      <c r="C46" s="27">
        <v>8471.04</v>
      </c>
    </row>
    <row r="47" spans="2:3" ht="12.75">
      <c r="B47" s="28" t="s">
        <v>107</v>
      </c>
      <c r="C47" s="27">
        <v>8323.14</v>
      </c>
    </row>
    <row r="48" spans="2:3" ht="12.75">
      <c r="B48" s="28" t="s">
        <v>117</v>
      </c>
      <c r="C48" s="27">
        <f>C44+C46-C47</f>
        <v>7496.700000000001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75" t="s">
        <v>67</v>
      </c>
      <c r="O50" s="76" t="s">
        <v>68</v>
      </c>
      <c r="P50" s="63"/>
    </row>
    <row r="51" spans="1:16" s="52" customFormat="1" ht="13.5" thickBot="1">
      <c r="A51" s="64" t="s">
        <v>54</v>
      </c>
      <c r="B51" s="47" t="s">
        <v>125</v>
      </c>
      <c r="C51" s="65">
        <f>SUM(D51+E51+F51+G51+H51+I51+J51+K51+L51+M51+N51+O40)</f>
        <v>8323.14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4695.92</v>
      </c>
      <c r="J51" s="68">
        <f t="shared" si="0"/>
        <v>0</v>
      </c>
      <c r="K51" s="68">
        <f t="shared" si="0"/>
        <v>3627.22</v>
      </c>
      <c r="L51" s="68">
        <f t="shared" si="0"/>
        <v>0</v>
      </c>
      <c r="M51" s="68">
        <f>SUM(M53:M59)</f>
        <v>0</v>
      </c>
      <c r="N51" s="68">
        <f>SUM(N53:N59)</f>
        <v>0</v>
      </c>
      <c r="O51" s="69"/>
      <c r="P51" s="63"/>
    </row>
    <row r="52" spans="1:16" s="52" customFormat="1" ht="12.75">
      <c r="A52" s="70">
        <v>46</v>
      </c>
      <c r="B52" s="6" t="s">
        <v>126</v>
      </c>
      <c r="C52" s="70"/>
      <c r="D52" s="71"/>
      <c r="E52" s="72"/>
      <c r="F52" s="73"/>
      <c r="G52" s="73"/>
      <c r="H52" s="73"/>
      <c r="I52" s="73">
        <v>4695.92</v>
      </c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127</v>
      </c>
      <c r="C53" s="65"/>
      <c r="D53" s="71"/>
      <c r="E53" s="72"/>
      <c r="F53" s="73"/>
      <c r="G53" s="73"/>
      <c r="H53" s="73"/>
      <c r="I53" s="73"/>
      <c r="J53" s="73"/>
      <c r="K53" s="73">
        <v>3627.22</v>
      </c>
      <c r="L53" s="73"/>
      <c r="M53" s="73"/>
      <c r="N53" s="77"/>
      <c r="O53" s="72"/>
      <c r="P53" s="63"/>
    </row>
  </sheetData>
  <sheetProtection/>
  <mergeCells count="14">
    <mergeCell ref="B15:B16"/>
    <mergeCell ref="C15:C16"/>
    <mergeCell ref="E17:I17"/>
    <mergeCell ref="E15:I15"/>
    <mergeCell ref="B2:D2"/>
    <mergeCell ref="A41:C41"/>
    <mergeCell ref="A42:C42"/>
    <mergeCell ref="A6:C6"/>
    <mergeCell ref="E5:I5"/>
    <mergeCell ref="E6:I6"/>
    <mergeCell ref="E7:I7"/>
    <mergeCell ref="E16:I16"/>
    <mergeCell ref="A5:C5"/>
    <mergeCell ref="A15:A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57421875" style="48" customWidth="1"/>
    <col min="5" max="5" width="7.00390625" style="48" customWidth="1"/>
    <col min="6" max="6" width="6.8515625" style="48" customWidth="1"/>
    <col min="7" max="7" width="5.00390625" style="48" customWidth="1"/>
    <col min="8" max="8" width="5.8515625" style="48" customWidth="1"/>
    <col min="9" max="9" width="5.57421875" style="48" customWidth="1"/>
    <col min="10" max="10" width="5.7109375" style="48" customWidth="1"/>
    <col min="11" max="11" width="7.140625" style="48" customWidth="1"/>
    <col min="12" max="12" width="6.57421875" style="48" customWidth="1"/>
    <col min="13" max="13" width="6.421875" style="48" customWidth="1"/>
    <col min="14" max="14" width="5.7109375" style="48" customWidth="1"/>
    <col min="15" max="15" width="6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10" ht="12.75">
      <c r="A2" s="91"/>
      <c r="B2" s="91"/>
      <c r="C2" s="92"/>
      <c r="D2" s="50"/>
      <c r="E2" s="183"/>
      <c r="F2" s="183"/>
      <c r="G2" s="183"/>
      <c r="H2" s="183"/>
      <c r="I2" s="183"/>
      <c r="J2" s="50"/>
    </row>
    <row r="3" spans="1:10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J3" s="50"/>
    </row>
    <row r="4" spans="1:10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</row>
    <row r="5" spans="1:10" ht="12.75">
      <c r="A5" s="28"/>
      <c r="B5" s="22"/>
      <c r="C5" s="27"/>
      <c r="D5" s="50"/>
      <c r="E5" s="50"/>
      <c r="F5" s="50"/>
      <c r="G5" s="50"/>
      <c r="H5" s="50"/>
      <c r="I5" s="50"/>
      <c r="J5" s="50"/>
    </row>
    <row r="6" spans="1:10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J6" s="19"/>
    </row>
    <row r="7" spans="1:10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J7" s="19"/>
    </row>
    <row r="8" spans="1:10" ht="12.75">
      <c r="A8" s="23"/>
      <c r="B8" s="23"/>
      <c r="C8" s="23"/>
      <c r="D8" s="50"/>
      <c r="E8" s="50"/>
      <c r="F8" s="51"/>
      <c r="G8" s="50"/>
      <c r="H8" s="50"/>
      <c r="I8" s="50"/>
      <c r="J8" s="50"/>
    </row>
    <row r="9" spans="1:10" ht="12.75">
      <c r="A9" s="23"/>
      <c r="B9" s="24" t="s">
        <v>123</v>
      </c>
      <c r="C9" s="25">
        <v>-51173.66</v>
      </c>
      <c r="D9" s="50"/>
      <c r="E9" s="50"/>
      <c r="F9" s="74"/>
      <c r="G9" s="50"/>
      <c r="H9" s="50"/>
      <c r="I9" s="50"/>
      <c r="J9" s="50"/>
    </row>
    <row r="10" spans="1:10" ht="12.75">
      <c r="A10" s="23"/>
      <c r="B10" s="24" t="s">
        <v>51</v>
      </c>
      <c r="C10" s="25">
        <v>48537.72</v>
      </c>
      <c r="D10" s="50"/>
      <c r="E10" s="50"/>
      <c r="F10" s="50"/>
      <c r="G10" s="50"/>
      <c r="H10" s="50"/>
      <c r="I10" s="50"/>
      <c r="J10" s="50"/>
    </row>
    <row r="11" spans="1:10" ht="12.75">
      <c r="A11" s="28"/>
      <c r="B11" s="26" t="s">
        <v>52</v>
      </c>
      <c r="C11" s="27">
        <v>37776.4</v>
      </c>
      <c r="D11" s="50"/>
      <c r="E11" s="50"/>
      <c r="F11" s="50"/>
      <c r="G11" s="50"/>
      <c r="H11" s="50"/>
      <c r="I11" s="50"/>
      <c r="J11" s="50"/>
    </row>
    <row r="12" spans="1:10" ht="12.75">
      <c r="A12" s="28"/>
      <c r="B12" s="28" t="s">
        <v>48</v>
      </c>
      <c r="C12" s="27">
        <f>C18</f>
        <v>50736.12999999999</v>
      </c>
      <c r="D12" s="50"/>
      <c r="E12" s="183"/>
      <c r="F12" s="183"/>
      <c r="G12" s="183"/>
      <c r="H12" s="183"/>
      <c r="I12" s="183"/>
      <c r="J12" s="50"/>
    </row>
    <row r="13" spans="1:10" ht="12.75">
      <c r="A13" s="28"/>
      <c r="B13" s="28" t="s">
        <v>124</v>
      </c>
      <c r="C13" s="27">
        <f>C9+C11-C12</f>
        <v>-64133.38999999999</v>
      </c>
      <c r="D13" s="50"/>
      <c r="E13" s="183"/>
      <c r="F13" s="183"/>
      <c r="G13" s="183"/>
      <c r="H13" s="183"/>
      <c r="I13" s="183"/>
      <c r="J13" s="50"/>
    </row>
    <row r="14" spans="1:10" ht="12.75">
      <c r="A14" s="88"/>
      <c r="B14" s="99"/>
      <c r="C14" s="83"/>
      <c r="D14" s="50"/>
      <c r="E14" s="183"/>
      <c r="F14" s="183"/>
      <c r="G14" s="183"/>
      <c r="H14" s="183"/>
      <c r="I14" s="183"/>
      <c r="J14" s="50"/>
    </row>
    <row r="15" spans="1:10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J15" s="50"/>
    </row>
    <row r="16" spans="1:10" ht="27" customHeight="1">
      <c r="A16" s="191"/>
      <c r="B16" s="192"/>
      <c r="C16" s="192"/>
      <c r="D16" s="50"/>
      <c r="E16" s="50"/>
      <c r="F16" s="50"/>
      <c r="G16" s="50"/>
      <c r="H16" s="50"/>
      <c r="I16" s="50"/>
      <c r="J16" s="50"/>
    </row>
    <row r="17" spans="1:10" ht="12.75">
      <c r="A17" s="78"/>
      <c r="B17" s="79" t="s">
        <v>9</v>
      </c>
      <c r="C17" s="80"/>
      <c r="D17" s="50"/>
      <c r="E17" s="50"/>
      <c r="F17" s="51"/>
      <c r="G17" s="50"/>
      <c r="H17" s="50"/>
      <c r="I17" s="50"/>
      <c r="J17" s="50"/>
    </row>
    <row r="18" spans="1:5" s="52" customFormat="1" ht="12.75">
      <c r="A18" s="32"/>
      <c r="B18" s="33" t="s">
        <v>2</v>
      </c>
      <c r="C18" s="34">
        <f>SUM(C19:C36)</f>
        <v>50736.12999999999</v>
      </c>
      <c r="E18" s="35"/>
    </row>
    <row r="19" spans="1:5" s="52" customFormat="1" ht="12.75" customHeight="1">
      <c r="A19" s="36"/>
      <c r="B19" s="37" t="s">
        <v>523</v>
      </c>
      <c r="C19" s="38">
        <v>41.18</v>
      </c>
      <c r="E19" s="39"/>
    </row>
    <row r="20" spans="1:5" s="52" customFormat="1" ht="12.75">
      <c r="A20" s="36"/>
      <c r="B20" s="37" t="s">
        <v>516</v>
      </c>
      <c r="C20" s="38">
        <v>4834.26</v>
      </c>
      <c r="E20" s="39"/>
    </row>
    <row r="21" spans="1:5" s="52" customFormat="1" ht="12.75">
      <c r="A21" s="36"/>
      <c r="B21" s="37" t="s">
        <v>524</v>
      </c>
      <c r="C21" s="38">
        <v>15870.19</v>
      </c>
      <c r="E21" s="39"/>
    </row>
    <row r="22" spans="1:5" s="52" customFormat="1" ht="12.75">
      <c r="A22" s="36"/>
      <c r="B22" s="37" t="s">
        <v>517</v>
      </c>
      <c r="C22" s="38">
        <v>5457.02</v>
      </c>
      <c r="E22" s="39"/>
    </row>
    <row r="23" spans="1:5" s="52" customFormat="1" ht="12.75">
      <c r="A23" s="36"/>
      <c r="B23" s="37" t="s">
        <v>525</v>
      </c>
      <c r="C23" s="38">
        <v>281.3</v>
      </c>
      <c r="E23" s="39"/>
    </row>
    <row r="24" spans="1:5" s="52" customFormat="1" ht="12.75">
      <c r="A24" s="36"/>
      <c r="B24" s="37" t="s">
        <v>538</v>
      </c>
      <c r="C24" s="38">
        <v>508.06</v>
      </c>
      <c r="E24" s="39"/>
    </row>
    <row r="25" spans="1:5" s="52" customFormat="1" ht="12.75">
      <c r="A25" s="36"/>
      <c r="B25" s="37" t="s">
        <v>515</v>
      </c>
      <c r="C25" s="38">
        <v>439.78</v>
      </c>
      <c r="E25" s="39"/>
    </row>
    <row r="26" spans="1:5" s="52" customFormat="1" ht="12.75">
      <c r="A26" s="36"/>
      <c r="B26" s="37" t="s">
        <v>529</v>
      </c>
      <c r="C26" s="38">
        <v>737.33</v>
      </c>
      <c r="E26" s="39"/>
    </row>
    <row r="27" spans="1:5" s="52" customFormat="1" ht="12.75">
      <c r="A27" s="36"/>
      <c r="B27" s="37" t="s">
        <v>514</v>
      </c>
      <c r="C27" s="38">
        <v>540.75</v>
      </c>
      <c r="E27" s="39"/>
    </row>
    <row r="28" spans="1:5" s="52" customFormat="1" ht="12.75">
      <c r="A28" s="36"/>
      <c r="B28" s="37" t="s">
        <v>513</v>
      </c>
      <c r="C28" s="38">
        <v>392.55</v>
      </c>
      <c r="E28" s="39"/>
    </row>
    <row r="29" spans="1:5" s="52" customFormat="1" ht="12.75">
      <c r="A29" s="36"/>
      <c r="B29" s="37" t="s">
        <v>522</v>
      </c>
      <c r="C29" s="38">
        <v>54.67</v>
      </c>
      <c r="E29" s="39"/>
    </row>
    <row r="30" spans="1:5" s="52" customFormat="1" ht="12.75">
      <c r="A30" s="36"/>
      <c r="B30" s="37" t="s">
        <v>519</v>
      </c>
      <c r="C30" s="38">
        <v>264.12</v>
      </c>
      <c r="E30" s="39"/>
    </row>
    <row r="31" spans="1:5" s="52" customFormat="1" ht="12.75">
      <c r="A31" s="36"/>
      <c r="B31" s="37" t="s">
        <v>521</v>
      </c>
      <c r="C31" s="38">
        <v>51.61</v>
      </c>
      <c r="E31" s="39"/>
    </row>
    <row r="32" spans="1:5" s="52" customFormat="1" ht="12.75">
      <c r="A32" s="36"/>
      <c r="B32" s="37" t="s">
        <v>518</v>
      </c>
      <c r="C32" s="38">
        <v>7619.71</v>
      </c>
      <c r="E32" s="39"/>
    </row>
    <row r="33" spans="1:5" s="52" customFormat="1" ht="12.75">
      <c r="A33" s="36"/>
      <c r="B33" s="37" t="s">
        <v>520</v>
      </c>
      <c r="C33" s="38">
        <v>10476.46</v>
      </c>
      <c r="E33" s="39"/>
    </row>
    <row r="34" spans="1:5" s="52" customFormat="1" ht="12.75">
      <c r="A34" s="36"/>
      <c r="B34" s="37" t="s">
        <v>527</v>
      </c>
      <c r="C34" s="38">
        <v>1785.95</v>
      </c>
      <c r="E34" s="39"/>
    </row>
    <row r="35" spans="1:5" s="52" customFormat="1" ht="12.75">
      <c r="A35" s="36"/>
      <c r="B35" s="37" t="s">
        <v>526</v>
      </c>
      <c r="C35" s="38">
        <v>3.52</v>
      </c>
      <c r="E35" s="39"/>
    </row>
    <row r="36" spans="1:5" s="52" customFormat="1" ht="12.75">
      <c r="A36" s="36"/>
      <c r="B36" s="37" t="s">
        <v>530</v>
      </c>
      <c r="C36" s="38">
        <v>1377.67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50736.12999999999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27939.89</v>
      </c>
    </row>
    <row r="44" spans="2:3" ht="12.75">
      <c r="B44" s="24" t="s">
        <v>51</v>
      </c>
      <c r="C44" s="25">
        <v>12344.25</v>
      </c>
    </row>
    <row r="45" spans="2:3" ht="12.75">
      <c r="B45" s="26" t="s">
        <v>52</v>
      </c>
      <c r="C45" s="27">
        <v>9806.53</v>
      </c>
    </row>
    <row r="46" spans="2:3" ht="12.75">
      <c r="B46" s="28" t="s">
        <v>107</v>
      </c>
      <c r="C46" s="27">
        <v>44575.16</v>
      </c>
    </row>
    <row r="47" spans="2:3" ht="12.75">
      <c r="B47" s="28" t="s">
        <v>117</v>
      </c>
      <c r="C47" s="27">
        <f>C43+C45-C46</f>
        <v>-6828.740000000005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89" t="s">
        <v>54</v>
      </c>
      <c r="B50" s="90" t="s">
        <v>201</v>
      </c>
      <c r="C50" s="65">
        <f>SUM(D50+E50+F50+G50+H50+I50+J50+K50+L50+M50+N50+O39)</f>
        <v>44575.16</v>
      </c>
      <c r="D50" s="66">
        <f aca="true" t="shared" si="0" ref="D50:L50">SUM(D51:D58)</f>
        <v>0</v>
      </c>
      <c r="E50" s="67">
        <f t="shared" si="0"/>
        <v>22395.33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0</v>
      </c>
      <c r="J50" s="68">
        <f t="shared" si="0"/>
        <v>22179.83</v>
      </c>
      <c r="K50" s="68">
        <f t="shared" si="0"/>
        <v>0</v>
      </c>
      <c r="L50" s="68">
        <f t="shared" si="0"/>
        <v>0</v>
      </c>
      <c r="M50" s="68">
        <f>SUM(M52:M59)</f>
        <v>0</v>
      </c>
      <c r="N50" s="68">
        <f>SUM(N52:N59)</f>
        <v>0</v>
      </c>
      <c r="O50" s="69">
        <f>SUM(O53:O59)</f>
        <v>0</v>
      </c>
      <c r="P50" s="63"/>
    </row>
    <row r="51" spans="1:16" s="52" customFormat="1" ht="12.75">
      <c r="A51" s="97">
        <v>14</v>
      </c>
      <c r="B51" s="9" t="s">
        <v>75</v>
      </c>
      <c r="C51" s="70"/>
      <c r="D51" s="71"/>
      <c r="E51" s="72">
        <v>22395.33</v>
      </c>
      <c r="F51" s="73"/>
      <c r="G51" s="73"/>
      <c r="H51" s="73"/>
      <c r="I51" s="73"/>
      <c r="J51" s="73"/>
      <c r="K51" s="73"/>
      <c r="L51" s="73"/>
      <c r="M51" s="73"/>
      <c r="N51" s="73"/>
      <c r="O51" s="72"/>
      <c r="P51" s="63"/>
    </row>
    <row r="52" spans="1:16" s="52" customFormat="1" ht="12.75">
      <c r="A52" s="70"/>
      <c r="B52" s="7" t="s">
        <v>202</v>
      </c>
      <c r="C52" s="65"/>
      <c r="D52" s="71"/>
      <c r="E52" s="72"/>
      <c r="F52" s="73"/>
      <c r="G52" s="73"/>
      <c r="H52" s="73"/>
      <c r="I52" s="73"/>
      <c r="J52" s="73">
        <v>22179.83</v>
      </c>
      <c r="K52" s="73"/>
      <c r="L52" s="73"/>
      <c r="M52" s="73"/>
      <c r="N52" s="73"/>
      <c r="O52" s="72"/>
      <c r="P52" s="63"/>
    </row>
    <row r="53" spans="1:15" ht="12.75">
      <c r="A53" s="87"/>
      <c r="B53" s="2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0:C40"/>
    <mergeCell ref="A41:C41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40" sqref="A40:IV41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57421875" style="48" customWidth="1"/>
    <col min="5" max="6" width="6.421875" style="48" customWidth="1"/>
    <col min="7" max="7" width="5.421875" style="48" customWidth="1"/>
    <col min="8" max="8" width="5.8515625" style="48" customWidth="1"/>
    <col min="9" max="9" width="6.28125" style="48" customWidth="1"/>
    <col min="10" max="10" width="6.00390625" style="48" customWidth="1"/>
    <col min="11" max="11" width="6.7109375" style="48" customWidth="1"/>
    <col min="12" max="12" width="5.7109375" style="48" customWidth="1"/>
    <col min="13" max="13" width="5.8515625" style="48" customWidth="1"/>
    <col min="14" max="14" width="6.7109375" style="48" customWidth="1"/>
    <col min="15" max="15" width="6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4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-60596.71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96231.58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80434.5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99880.23999999999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-80042.44999999998</v>
      </c>
      <c r="D13" s="50"/>
      <c r="E13" s="50"/>
      <c r="F13" s="50"/>
      <c r="G13" s="50"/>
      <c r="H13" s="50"/>
      <c r="I13" s="50"/>
    </row>
    <row r="14" spans="1:9" ht="12.75">
      <c r="A14" s="88"/>
      <c r="B14" s="110"/>
      <c r="C14" s="111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99880.23999999999</v>
      </c>
      <c r="E18" s="35"/>
    </row>
    <row r="19" spans="1:5" s="52" customFormat="1" ht="12.75">
      <c r="A19" s="36"/>
      <c r="B19" s="37" t="s">
        <v>523</v>
      </c>
      <c r="C19" s="38">
        <v>82.9</v>
      </c>
      <c r="E19" s="39"/>
    </row>
    <row r="20" spans="1:5" s="52" customFormat="1" ht="12.75">
      <c r="A20" s="36"/>
      <c r="B20" s="37" t="s">
        <v>516</v>
      </c>
      <c r="C20" s="38">
        <v>9165.37</v>
      </c>
      <c r="E20" s="39"/>
    </row>
    <row r="21" spans="1:5" s="52" customFormat="1" ht="12.75" customHeight="1">
      <c r="A21" s="36"/>
      <c r="B21" s="37" t="s">
        <v>524</v>
      </c>
      <c r="C21" s="38">
        <v>31964.57</v>
      </c>
      <c r="E21" s="39"/>
    </row>
    <row r="22" spans="1:5" s="52" customFormat="1" ht="12.75">
      <c r="A22" s="36"/>
      <c r="B22" s="37" t="s">
        <v>517</v>
      </c>
      <c r="C22" s="38">
        <v>9253.91</v>
      </c>
      <c r="E22" s="39"/>
    </row>
    <row r="23" spans="1:5" s="52" customFormat="1" ht="12.75">
      <c r="A23" s="36"/>
      <c r="B23" s="37" t="s">
        <v>525</v>
      </c>
      <c r="C23" s="38">
        <v>566.55</v>
      </c>
      <c r="E23" s="39"/>
    </row>
    <row r="24" spans="1:5" s="52" customFormat="1" ht="12.75">
      <c r="A24" s="36"/>
      <c r="B24" s="37" t="s">
        <v>538</v>
      </c>
      <c r="C24" s="38">
        <v>1023.29</v>
      </c>
      <c r="E24" s="39"/>
    </row>
    <row r="25" spans="1:5" s="52" customFormat="1" ht="12.75">
      <c r="A25" s="36"/>
      <c r="B25" s="37" t="s">
        <v>515</v>
      </c>
      <c r="C25" s="38">
        <v>885.78</v>
      </c>
      <c r="E25" s="39"/>
    </row>
    <row r="26" spans="1:5" s="52" customFormat="1" ht="12.75">
      <c r="A26" s="36"/>
      <c r="B26" s="37" t="s">
        <v>529</v>
      </c>
      <c r="C26" s="38">
        <v>1485.07</v>
      </c>
      <c r="E26" s="39"/>
    </row>
    <row r="27" spans="1:5" s="52" customFormat="1" ht="12.75">
      <c r="A27" s="36"/>
      <c r="B27" s="37" t="s">
        <v>514</v>
      </c>
      <c r="C27" s="38">
        <v>1089.13</v>
      </c>
      <c r="E27" s="39"/>
    </row>
    <row r="28" spans="1:5" s="52" customFormat="1" ht="12.75">
      <c r="A28" s="36"/>
      <c r="B28" s="37" t="s">
        <v>513</v>
      </c>
      <c r="C28" s="38">
        <v>790.65</v>
      </c>
      <c r="E28" s="39"/>
    </row>
    <row r="29" spans="1:5" s="52" customFormat="1" ht="12.75">
      <c r="A29" s="36"/>
      <c r="B29" s="37" t="s">
        <v>522</v>
      </c>
      <c r="C29" s="38">
        <v>110.09</v>
      </c>
      <c r="E29" s="39"/>
    </row>
    <row r="30" spans="1:5" s="52" customFormat="1" ht="12.75">
      <c r="A30" s="36"/>
      <c r="B30" s="37" t="s">
        <v>519</v>
      </c>
      <c r="C30" s="38">
        <v>531.97</v>
      </c>
      <c r="E30" s="39"/>
    </row>
    <row r="31" spans="1:5" s="52" customFormat="1" ht="12.75">
      <c r="A31" s="36"/>
      <c r="B31" s="37" t="s">
        <v>521</v>
      </c>
      <c r="C31" s="38">
        <v>103.95</v>
      </c>
      <c r="E31" s="39"/>
    </row>
    <row r="32" spans="1:5" s="52" customFormat="1" ht="12.75">
      <c r="A32" s="36"/>
      <c r="B32" s="37" t="s">
        <v>518</v>
      </c>
      <c r="C32" s="38">
        <v>15347.04</v>
      </c>
      <c r="E32" s="39"/>
    </row>
    <row r="33" spans="1:5" s="52" customFormat="1" ht="12.75">
      <c r="A33" s="36"/>
      <c r="B33" s="37" t="s">
        <v>520</v>
      </c>
      <c r="C33" s="38">
        <v>21100.92</v>
      </c>
      <c r="E33" s="39"/>
    </row>
    <row r="34" spans="1:5" s="52" customFormat="1" ht="12.75">
      <c r="A34" s="36"/>
      <c r="B34" s="37" t="s">
        <v>527</v>
      </c>
      <c r="C34" s="38">
        <v>3597.13</v>
      </c>
      <c r="E34" s="39"/>
    </row>
    <row r="35" spans="1:5" s="52" customFormat="1" ht="12.75">
      <c r="A35" s="36"/>
      <c r="B35" s="37" t="s">
        <v>526</v>
      </c>
      <c r="C35" s="38">
        <v>7.09</v>
      </c>
      <c r="E35" s="39"/>
    </row>
    <row r="36" spans="1:5" s="52" customFormat="1" ht="12.75">
      <c r="A36" s="36"/>
      <c r="B36" s="37" t="s">
        <v>530</v>
      </c>
      <c r="C36" s="38">
        <v>2774.83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99880.23999999999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37270.49</v>
      </c>
    </row>
    <row r="44" spans="2:3" ht="12.75">
      <c r="B44" s="24" t="s">
        <v>51</v>
      </c>
      <c r="C44" s="25">
        <v>24681.09</v>
      </c>
    </row>
    <row r="45" spans="2:3" ht="12.75">
      <c r="B45" s="26" t="s">
        <v>52</v>
      </c>
      <c r="C45" s="27">
        <v>20834.76</v>
      </c>
    </row>
    <row r="46" spans="2:3" ht="12.75">
      <c r="B46" s="28" t="s">
        <v>107</v>
      </c>
      <c r="C46" s="27">
        <v>42595.56</v>
      </c>
    </row>
    <row r="47" spans="2:3" ht="12.75">
      <c r="B47" s="28" t="s">
        <v>117</v>
      </c>
      <c r="C47" s="27">
        <f>C43+C45-C46</f>
        <v>15509.690000000002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64" t="s">
        <v>54</v>
      </c>
      <c r="B50" s="47" t="s">
        <v>203</v>
      </c>
      <c r="C50" s="65">
        <v>42595.56</v>
      </c>
      <c r="D50" s="66">
        <f aca="true" t="shared" si="0" ref="D50:L50">SUM(D51:D58)</f>
        <v>0</v>
      </c>
      <c r="E50" s="67">
        <f t="shared" si="0"/>
        <v>20953.08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0</v>
      </c>
      <c r="J50" s="68">
        <f t="shared" si="0"/>
        <v>17795.48</v>
      </c>
      <c r="K50" s="68">
        <f t="shared" si="0"/>
        <v>0</v>
      </c>
      <c r="L50" s="68">
        <f t="shared" si="0"/>
        <v>0</v>
      </c>
      <c r="M50" s="68">
        <f>SUM(M52:M59)</f>
        <v>3146</v>
      </c>
      <c r="N50" s="68">
        <f>SUM(N52:N59)</f>
        <v>0</v>
      </c>
      <c r="O50" s="69">
        <f>SUM(O53:O59)</f>
        <v>701</v>
      </c>
      <c r="P50" s="63"/>
    </row>
    <row r="51" spans="1:16" s="52" customFormat="1" ht="12.75">
      <c r="A51" s="70">
        <v>15</v>
      </c>
      <c r="B51" s="9" t="s">
        <v>75</v>
      </c>
      <c r="C51" s="70"/>
      <c r="D51" s="71"/>
      <c r="E51" s="72">
        <v>20953.08</v>
      </c>
      <c r="F51" s="73"/>
      <c r="G51" s="73"/>
      <c r="H51" s="73"/>
      <c r="I51" s="73"/>
      <c r="J51" s="73"/>
      <c r="K51" s="73"/>
      <c r="L51" s="73"/>
      <c r="M51" s="73"/>
      <c r="N51" s="73"/>
      <c r="O51" s="72"/>
      <c r="P51" s="63"/>
    </row>
    <row r="52" spans="1:16" s="52" customFormat="1" ht="21.75" customHeight="1">
      <c r="A52" s="70"/>
      <c r="B52" s="7" t="s">
        <v>204</v>
      </c>
      <c r="C52" s="65"/>
      <c r="D52" s="71"/>
      <c r="E52" s="72"/>
      <c r="F52" s="73"/>
      <c r="G52" s="73"/>
      <c r="H52" s="73"/>
      <c r="I52" s="73"/>
      <c r="J52" s="73">
        <v>17795.48</v>
      </c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205</v>
      </c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>
        <v>3146</v>
      </c>
      <c r="N53" s="73"/>
      <c r="O53" s="86"/>
      <c r="P53" s="63"/>
    </row>
    <row r="54" spans="1:16" s="52" customFormat="1" ht="12.75">
      <c r="A54" s="70"/>
      <c r="B54" s="7" t="s">
        <v>206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>
        <v>701</v>
      </c>
      <c r="P54" s="63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8515625" style="48" customWidth="1"/>
    <col min="5" max="5" width="6.421875" style="48" customWidth="1"/>
    <col min="6" max="6" width="5.28125" style="48" customWidth="1"/>
    <col min="7" max="7" width="5.7109375" style="48" customWidth="1"/>
    <col min="8" max="8" width="4.8515625" style="48" customWidth="1"/>
    <col min="9" max="9" width="5.421875" style="48" customWidth="1"/>
    <col min="10" max="10" width="7.57421875" style="48" customWidth="1"/>
    <col min="11" max="11" width="6.421875" style="48" customWidth="1"/>
    <col min="12" max="13" width="6.00390625" style="48" customWidth="1"/>
    <col min="14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-56042.06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96909.63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100905.43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99487.07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-54623.70000000001</v>
      </c>
      <c r="D13" s="50"/>
      <c r="E13" s="50"/>
      <c r="F13" s="50"/>
      <c r="G13" s="50"/>
      <c r="H13" s="50"/>
      <c r="I13" s="50"/>
    </row>
    <row r="14" spans="1:9" ht="12.75">
      <c r="A14" s="88"/>
      <c r="B14" s="110"/>
      <c r="C14" s="111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7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99487.07</v>
      </c>
      <c r="E18" s="35"/>
    </row>
    <row r="19" spans="1:5" s="52" customFormat="1" ht="12.75">
      <c r="A19" s="36"/>
      <c r="B19" s="37" t="s">
        <v>523</v>
      </c>
      <c r="C19" s="38">
        <v>82.76</v>
      </c>
      <c r="E19" s="39"/>
    </row>
    <row r="20" spans="1:5" s="52" customFormat="1" ht="12.75">
      <c r="A20" s="36"/>
      <c r="B20" s="37" t="s">
        <v>516</v>
      </c>
      <c r="C20" s="38">
        <v>8941.67</v>
      </c>
      <c r="E20" s="39"/>
    </row>
    <row r="21" spans="1:5" s="52" customFormat="1" ht="12.75" customHeight="1">
      <c r="A21" s="36"/>
      <c r="B21" s="37" t="s">
        <v>524</v>
      </c>
      <c r="C21" s="38">
        <v>31902.73</v>
      </c>
      <c r="E21" s="39"/>
    </row>
    <row r="22" spans="1:5" s="52" customFormat="1" ht="12.75">
      <c r="A22" s="36"/>
      <c r="B22" s="37" t="s">
        <v>517</v>
      </c>
      <c r="C22" s="38">
        <v>9242.01</v>
      </c>
      <c r="E22" s="39"/>
    </row>
    <row r="23" spans="1:5" s="52" customFormat="1" ht="12.75">
      <c r="A23" s="36"/>
      <c r="B23" s="37" t="s">
        <v>525</v>
      </c>
      <c r="C23" s="38">
        <v>565.46</v>
      </c>
      <c r="E23" s="39"/>
    </row>
    <row r="24" spans="1:5" s="52" customFormat="1" ht="12.75">
      <c r="A24" s="36"/>
      <c r="B24" s="37" t="s">
        <v>538</v>
      </c>
      <c r="C24" s="38">
        <v>1021.32</v>
      </c>
      <c r="E24" s="39"/>
    </row>
    <row r="25" spans="1:5" s="52" customFormat="1" ht="12.75">
      <c r="A25" s="36"/>
      <c r="B25" s="37" t="s">
        <v>515</v>
      </c>
      <c r="C25" s="38">
        <v>884.05</v>
      </c>
      <c r="E25" s="39"/>
    </row>
    <row r="26" spans="1:5" s="52" customFormat="1" ht="12.75">
      <c r="A26" s="36"/>
      <c r="B26" s="37" t="s">
        <v>529</v>
      </c>
      <c r="C26" s="38">
        <v>1482.2</v>
      </c>
      <c r="E26" s="39"/>
    </row>
    <row r="27" spans="1:5" s="52" customFormat="1" ht="12.75">
      <c r="A27" s="36"/>
      <c r="B27" s="37" t="s">
        <v>514</v>
      </c>
      <c r="C27" s="38">
        <v>1087.01</v>
      </c>
      <c r="E27" s="39"/>
    </row>
    <row r="28" spans="1:5" s="52" customFormat="1" ht="12.75">
      <c r="A28" s="36"/>
      <c r="B28" s="37" t="s">
        <v>513</v>
      </c>
      <c r="C28" s="38">
        <v>789.12</v>
      </c>
      <c r="E28" s="39"/>
    </row>
    <row r="29" spans="1:5" s="52" customFormat="1" ht="12.75">
      <c r="A29" s="36"/>
      <c r="B29" s="37" t="s">
        <v>522</v>
      </c>
      <c r="C29" s="38">
        <v>109.88</v>
      </c>
      <c r="E29" s="39"/>
    </row>
    <row r="30" spans="1:5" s="52" customFormat="1" ht="12.75">
      <c r="A30" s="36"/>
      <c r="B30" s="37" t="s">
        <v>519</v>
      </c>
      <c r="C30" s="38">
        <v>530.95</v>
      </c>
      <c r="E30" s="39"/>
    </row>
    <row r="31" spans="1:5" s="52" customFormat="1" ht="12.75">
      <c r="A31" s="36"/>
      <c r="B31" s="37" t="s">
        <v>521</v>
      </c>
      <c r="C31" s="38">
        <v>103.75</v>
      </c>
      <c r="E31" s="39"/>
    </row>
    <row r="32" spans="1:5" s="52" customFormat="1" ht="12.75">
      <c r="A32" s="36"/>
      <c r="B32" s="37" t="s">
        <v>518</v>
      </c>
      <c r="C32" s="38">
        <v>15317.34</v>
      </c>
      <c r="E32" s="39"/>
    </row>
    <row r="33" spans="1:5" s="52" customFormat="1" ht="12.75">
      <c r="A33" s="36"/>
      <c r="B33" s="37" t="s">
        <v>520</v>
      </c>
      <c r="C33" s="38">
        <v>21060.11</v>
      </c>
      <c r="E33" s="39"/>
    </row>
    <row r="34" spans="1:5" s="52" customFormat="1" ht="12.75">
      <c r="A34" s="36"/>
      <c r="B34" s="37" t="s">
        <v>527</v>
      </c>
      <c r="C34" s="38">
        <v>3590.17</v>
      </c>
      <c r="E34" s="39"/>
    </row>
    <row r="35" spans="1:5" s="52" customFormat="1" ht="12.75">
      <c r="A35" s="36"/>
      <c r="B35" s="37" t="s">
        <v>526</v>
      </c>
      <c r="C35" s="38">
        <v>7.08</v>
      </c>
      <c r="E35" s="39"/>
    </row>
    <row r="36" spans="1:5" s="52" customFormat="1" ht="12.75">
      <c r="A36" s="36"/>
      <c r="B36" s="37" t="s">
        <v>530</v>
      </c>
      <c r="C36" s="38">
        <v>2769.46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99487.07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21896.38</v>
      </c>
    </row>
    <row r="44" spans="2:3" ht="12.75">
      <c r="B44" s="24" t="s">
        <v>51</v>
      </c>
      <c r="C44" s="25">
        <v>24747</v>
      </c>
    </row>
    <row r="45" spans="2:3" ht="12.75">
      <c r="B45" s="26" t="s">
        <v>52</v>
      </c>
      <c r="C45" s="27">
        <v>26362.18</v>
      </c>
    </row>
    <row r="46" spans="2:3" ht="12.75">
      <c r="B46" s="28" t="s">
        <v>107</v>
      </c>
      <c r="C46" s="27">
        <v>13680.56</v>
      </c>
    </row>
    <row r="47" spans="2:3" ht="12.75">
      <c r="B47" s="28" t="s">
        <v>117</v>
      </c>
      <c r="C47" s="27">
        <f>C43+C45-C46</f>
        <v>34578</v>
      </c>
    </row>
    <row r="48" ht="13.5" thickBot="1"/>
    <row r="49" spans="1:16" s="52" customFormat="1" ht="14.25" thickBot="1">
      <c r="A49" s="115" t="s">
        <v>118</v>
      </c>
      <c r="B49" s="98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116" t="s">
        <v>68</v>
      </c>
      <c r="P49" s="117"/>
    </row>
    <row r="50" spans="1:16" s="52" customFormat="1" ht="12.75" customHeight="1" thickBot="1">
      <c r="A50" s="64" t="s">
        <v>54</v>
      </c>
      <c r="B50" s="47" t="s">
        <v>207</v>
      </c>
      <c r="C50" s="65">
        <v>13680.56</v>
      </c>
      <c r="D50" s="66">
        <f aca="true" t="shared" si="0" ref="D50:L50">SUM(D51:D58)</f>
        <v>0</v>
      </c>
      <c r="E50" s="67">
        <f t="shared" si="0"/>
        <v>0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0</v>
      </c>
      <c r="J50" s="68">
        <f t="shared" si="0"/>
        <v>0</v>
      </c>
      <c r="K50" s="68">
        <f t="shared" si="0"/>
        <v>7276.56</v>
      </c>
      <c r="L50" s="68">
        <f t="shared" si="0"/>
        <v>0</v>
      </c>
      <c r="M50" s="68">
        <f>SUM(M52:M59)</f>
        <v>6404</v>
      </c>
      <c r="N50" s="68">
        <f>SUM(N52:N59)</f>
        <v>0</v>
      </c>
      <c r="O50" s="118">
        <f>SUM(O53:O59)</f>
        <v>0</v>
      </c>
      <c r="P50" s="117"/>
    </row>
    <row r="51" spans="1:16" s="52" customFormat="1" ht="12.75">
      <c r="A51" s="70">
        <v>16</v>
      </c>
      <c r="B51" s="6" t="s">
        <v>121</v>
      </c>
      <c r="C51" s="70"/>
      <c r="D51" s="71"/>
      <c r="E51" s="72"/>
      <c r="F51" s="73"/>
      <c r="G51" s="73"/>
      <c r="H51" s="73"/>
      <c r="I51" s="73"/>
      <c r="J51" s="73"/>
      <c r="K51" s="73">
        <v>7276.56</v>
      </c>
      <c r="L51" s="73"/>
      <c r="M51" s="73"/>
      <c r="N51" s="73"/>
      <c r="O51" s="119"/>
      <c r="P51" s="117"/>
    </row>
    <row r="52" spans="1:16" s="52" customFormat="1" ht="12.75">
      <c r="A52" s="70"/>
      <c r="B52" s="7" t="s">
        <v>208</v>
      </c>
      <c r="C52" s="65"/>
      <c r="D52" s="71"/>
      <c r="E52" s="72"/>
      <c r="F52" s="73"/>
      <c r="G52" s="73"/>
      <c r="H52" s="73"/>
      <c r="I52" s="73"/>
      <c r="J52" s="73"/>
      <c r="K52" s="73"/>
      <c r="L52" s="73"/>
      <c r="M52" s="73">
        <v>6404</v>
      </c>
      <c r="N52" s="73"/>
      <c r="O52" s="119"/>
      <c r="P52" s="117"/>
    </row>
    <row r="53" spans="1:15" ht="12.75">
      <c r="A53" s="87"/>
      <c r="B53" s="2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5.57421875" style="48" customWidth="1"/>
    <col min="5" max="5" width="7.28125" style="48" customWidth="1"/>
    <col min="6" max="6" width="6.8515625" style="48" customWidth="1"/>
    <col min="7" max="7" width="9.140625" style="48" customWidth="1"/>
    <col min="8" max="8" width="5.8515625" style="48" customWidth="1"/>
    <col min="9" max="9" width="5.421875" style="48" customWidth="1"/>
    <col min="10" max="10" width="6.421875" style="48" customWidth="1"/>
    <col min="11" max="11" width="7.00390625" style="48" customWidth="1"/>
    <col min="12" max="12" width="6.00390625" style="48" customWidth="1"/>
    <col min="13" max="13" width="6.8515625" style="48" customWidth="1"/>
    <col min="14" max="14" width="8.57421875" style="48" customWidth="1"/>
    <col min="15" max="15" width="5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-76437.31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156982.38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148768.53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167030.39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-94699.17000000001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79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SUM(C19:C37)</f>
        <v>167030.39</v>
      </c>
      <c r="E18" s="94"/>
    </row>
    <row r="19" spans="1:5" s="52" customFormat="1" ht="12.75">
      <c r="A19" s="36"/>
      <c r="B19" s="37" t="s">
        <v>523</v>
      </c>
      <c r="C19" s="38">
        <v>136.34</v>
      </c>
      <c r="E19" s="95"/>
    </row>
    <row r="20" spans="1:5" s="52" customFormat="1" ht="12.75">
      <c r="A20" s="36"/>
      <c r="B20" s="37" t="s">
        <v>516</v>
      </c>
      <c r="C20" s="38">
        <v>16543.02</v>
      </c>
      <c r="E20" s="95"/>
    </row>
    <row r="21" spans="1:5" s="52" customFormat="1" ht="12.75">
      <c r="A21" s="36"/>
      <c r="B21" s="37" t="s">
        <v>524</v>
      </c>
      <c r="C21" s="38">
        <v>52569.54</v>
      </c>
      <c r="E21" s="95"/>
    </row>
    <row r="22" spans="1:5" s="52" customFormat="1" ht="12.75">
      <c r="A22" s="36"/>
      <c r="B22" s="37" t="s">
        <v>517</v>
      </c>
      <c r="C22" s="38">
        <v>15695.14</v>
      </c>
      <c r="E22" s="95"/>
    </row>
    <row r="23" spans="1:5" s="52" customFormat="1" ht="12.75">
      <c r="A23" s="36"/>
      <c r="B23" s="37" t="s">
        <v>525</v>
      </c>
      <c r="C23" s="38">
        <v>931.77</v>
      </c>
      <c r="E23" s="95"/>
    </row>
    <row r="24" spans="1:5" s="52" customFormat="1" ht="12.75">
      <c r="A24" s="36"/>
      <c r="B24" s="37" t="s">
        <v>538</v>
      </c>
      <c r="C24" s="38">
        <v>1682.94</v>
      </c>
      <c r="E24" s="95"/>
    </row>
    <row r="25" spans="1:5" s="52" customFormat="1" ht="12.75">
      <c r="A25" s="36"/>
      <c r="B25" s="37" t="s">
        <v>515</v>
      </c>
      <c r="C25" s="38">
        <v>1456.75</v>
      </c>
      <c r="E25" s="95"/>
    </row>
    <row r="26" spans="1:5" s="52" customFormat="1" ht="12.75">
      <c r="A26" s="36"/>
      <c r="B26" s="37" t="s">
        <v>529</v>
      </c>
      <c r="C26" s="38">
        <v>2442.37</v>
      </c>
      <c r="E26" s="95"/>
    </row>
    <row r="27" spans="1:5" s="52" customFormat="1" ht="12.75">
      <c r="A27" s="36"/>
      <c r="B27" s="37" t="s">
        <v>514</v>
      </c>
      <c r="C27" s="38">
        <v>1791.21</v>
      </c>
      <c r="E27" s="95"/>
    </row>
    <row r="28" spans="1:5" s="52" customFormat="1" ht="12.75">
      <c r="A28" s="36"/>
      <c r="B28" s="37" t="s">
        <v>513</v>
      </c>
      <c r="C28" s="38">
        <v>1300.29</v>
      </c>
      <c r="E28" s="95"/>
    </row>
    <row r="29" spans="1:5" s="52" customFormat="1" ht="12.75">
      <c r="A29" s="36"/>
      <c r="B29" s="37" t="s">
        <v>522</v>
      </c>
      <c r="C29" s="38">
        <v>181.07</v>
      </c>
      <c r="E29" s="95"/>
    </row>
    <row r="30" spans="1:5" s="52" customFormat="1" ht="12.75">
      <c r="A30" s="36"/>
      <c r="B30" s="37" t="s">
        <v>519</v>
      </c>
      <c r="C30" s="38">
        <v>874.9</v>
      </c>
      <c r="E30" s="95"/>
    </row>
    <row r="31" spans="1:5" s="52" customFormat="1" ht="12.75">
      <c r="A31" s="36"/>
      <c r="B31" s="37" t="s">
        <v>521</v>
      </c>
      <c r="C31" s="38">
        <v>170.96</v>
      </c>
      <c r="E31" s="95"/>
    </row>
    <row r="32" spans="1:5" s="52" customFormat="1" ht="12.75">
      <c r="A32" s="36"/>
      <c r="B32" s="37" t="s">
        <v>518</v>
      </c>
      <c r="C32" s="38">
        <v>25240.03</v>
      </c>
      <c r="E32" s="95"/>
    </row>
    <row r="33" spans="1:5" s="52" customFormat="1" ht="12.75">
      <c r="A33" s="36"/>
      <c r="B33" s="37" t="s">
        <v>520</v>
      </c>
      <c r="C33" s="38">
        <v>34702.99</v>
      </c>
      <c r="E33" s="95"/>
    </row>
    <row r="34" spans="1:5" s="52" customFormat="1" ht="12.75">
      <c r="A34" s="36"/>
      <c r="B34" s="37" t="s">
        <v>527</v>
      </c>
      <c r="C34" s="38">
        <v>5915.89</v>
      </c>
      <c r="E34" s="95"/>
    </row>
    <row r="35" spans="1:5" s="52" customFormat="1" ht="12.75">
      <c r="A35" s="36"/>
      <c r="B35" s="37" t="s">
        <v>536</v>
      </c>
      <c r="C35" s="38">
        <v>820</v>
      </c>
      <c r="E35" s="95"/>
    </row>
    <row r="36" spans="1:5" s="52" customFormat="1" ht="12.75">
      <c r="A36" s="36"/>
      <c r="B36" s="37" t="s">
        <v>526</v>
      </c>
      <c r="C36" s="38">
        <v>11.66</v>
      </c>
      <c r="E36" s="95"/>
    </row>
    <row r="37" spans="1:5" s="52" customFormat="1" ht="12.75">
      <c r="A37" s="36"/>
      <c r="B37" s="37" t="s">
        <v>530</v>
      </c>
      <c r="C37" s="38">
        <v>4563.52</v>
      </c>
      <c r="E37" s="95"/>
    </row>
    <row r="38" spans="1:5" s="52" customFormat="1" ht="12.75">
      <c r="A38" s="40"/>
      <c r="B38" s="40"/>
      <c r="C38" s="41"/>
      <c r="E38" s="96"/>
    </row>
    <row r="39" spans="1:5" s="52" customFormat="1" ht="12.75">
      <c r="A39" s="43"/>
      <c r="B39" s="44" t="s">
        <v>3</v>
      </c>
      <c r="C39" s="45">
        <f>C18</f>
        <v>167030.39</v>
      </c>
      <c r="E39" s="94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-21955.31</v>
      </c>
    </row>
    <row r="45" spans="2:3" ht="12.75">
      <c r="B45" s="24" t="s">
        <v>51</v>
      </c>
      <c r="C45" s="25">
        <v>40753.5</v>
      </c>
    </row>
    <row r="46" spans="2:3" ht="12.75">
      <c r="B46" s="26" t="s">
        <v>52</v>
      </c>
      <c r="C46" s="27">
        <v>38515.45</v>
      </c>
    </row>
    <row r="47" spans="2:3" ht="12.75">
      <c r="B47" s="28" t="s">
        <v>107</v>
      </c>
      <c r="C47" s="27">
        <v>29344.84</v>
      </c>
    </row>
    <row r="48" spans="2:3" ht="12.75">
      <c r="B48" s="28" t="s">
        <v>117</v>
      </c>
      <c r="C48" s="27">
        <f>C44+C46-C47</f>
        <v>-12784.700000000004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47" t="s">
        <v>209</v>
      </c>
      <c r="C51" s="65">
        <f>SUM(D51+E51+F51+G51+H51+I51+J51+K51+L51+M51+N51+O40)</f>
        <v>29344.84</v>
      </c>
      <c r="D51" s="66">
        <f aca="true" t="shared" si="0" ref="D51:L51">SUM(D52:D59)</f>
        <v>1278.67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8763.88</v>
      </c>
      <c r="L51" s="68">
        <f t="shared" si="0"/>
        <v>19302.29</v>
      </c>
      <c r="M51" s="68">
        <f>SUM(M53:M60)</f>
        <v>0</v>
      </c>
      <c r="N51" s="68">
        <f>SUM(N53:N60)</f>
        <v>0</v>
      </c>
      <c r="O51" s="69">
        <f>SUM(O54:O59)</f>
        <v>0</v>
      </c>
      <c r="P51" s="63"/>
    </row>
    <row r="52" spans="1:16" s="52" customFormat="1" ht="12.75">
      <c r="A52" s="70">
        <v>17</v>
      </c>
      <c r="B52" s="6" t="s">
        <v>210</v>
      </c>
      <c r="C52" s="70"/>
      <c r="D52" s="71">
        <v>1278.67</v>
      </c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6" t="s">
        <v>211</v>
      </c>
      <c r="C53" s="65"/>
      <c r="D53" s="71"/>
      <c r="E53" s="72"/>
      <c r="F53" s="73"/>
      <c r="G53" s="73"/>
      <c r="H53" s="73"/>
      <c r="I53" s="73"/>
      <c r="J53" s="73"/>
      <c r="K53" s="73">
        <v>8763.88</v>
      </c>
      <c r="L53" s="73"/>
      <c r="M53" s="73"/>
      <c r="N53" s="73"/>
      <c r="O53" s="72"/>
      <c r="P53" s="63"/>
    </row>
    <row r="54" spans="1:16" s="52" customFormat="1" ht="25.5">
      <c r="A54" s="70"/>
      <c r="B54" s="7" t="s">
        <v>212</v>
      </c>
      <c r="C54" s="65"/>
      <c r="D54" s="71"/>
      <c r="E54" s="72"/>
      <c r="F54" s="73"/>
      <c r="G54" s="73"/>
      <c r="H54" s="73"/>
      <c r="I54" s="73"/>
      <c r="J54" s="73"/>
      <c r="K54" s="73"/>
      <c r="L54" s="73">
        <v>12173</v>
      </c>
      <c r="M54" s="73"/>
      <c r="N54" s="73"/>
      <c r="O54" s="86"/>
      <c r="P54" s="63"/>
    </row>
    <row r="55" spans="1:16" s="52" customFormat="1" ht="12.75">
      <c r="A55" s="70"/>
      <c r="B55" s="7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213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7129.29</v>
      </c>
      <c r="M56" s="73"/>
      <c r="N56" s="73"/>
      <c r="O56" s="72"/>
      <c r="P56" s="63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3">
    <mergeCell ref="A41:C41"/>
    <mergeCell ref="A42:C42"/>
    <mergeCell ref="E16:I16"/>
    <mergeCell ref="E17:I17"/>
    <mergeCell ref="A6:C6"/>
    <mergeCell ref="A7:C7"/>
    <mergeCell ref="A15:A16"/>
    <mergeCell ref="B15:B16"/>
    <mergeCell ref="C15:C16"/>
    <mergeCell ref="A3:C3"/>
    <mergeCell ref="E2:I2"/>
    <mergeCell ref="E3:I3"/>
    <mergeCell ref="E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41" sqref="A41:IV4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7.00390625" style="48" customWidth="1"/>
    <col min="5" max="5" width="6.7109375" style="48" customWidth="1"/>
    <col min="6" max="6" width="6.8515625" style="48" customWidth="1"/>
    <col min="7" max="7" width="5.7109375" style="48" customWidth="1"/>
    <col min="8" max="8" width="7.28125" style="48" customWidth="1"/>
    <col min="9" max="9" width="6.421875" style="48" customWidth="1"/>
    <col min="10" max="10" width="7.7109375" style="48" customWidth="1"/>
    <col min="11" max="11" width="6.7109375" style="48" customWidth="1"/>
    <col min="12" max="12" width="6.28125" style="48" customWidth="1"/>
    <col min="13" max="13" width="6.7109375" style="48" customWidth="1"/>
    <col min="14" max="14" width="9.140625" style="48" customWidth="1"/>
    <col min="15" max="15" width="8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-210285.98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128</v>
      </c>
      <c r="C10" s="25">
        <f>374793.21+5403.78</f>
        <v>380196.99000000005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108</v>
      </c>
      <c r="C11" s="27">
        <f>333902.16+4525.54</f>
        <v>338427.69999999995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376700.21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-248558.49000000008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80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376700.21</v>
      </c>
      <c r="E18" s="35"/>
    </row>
    <row r="19" spans="1:5" s="52" customFormat="1" ht="12.75">
      <c r="A19" s="36"/>
      <c r="B19" s="37" t="s">
        <v>523</v>
      </c>
      <c r="C19" s="38">
        <v>312.89</v>
      </c>
      <c r="E19" s="39"/>
    </row>
    <row r="20" spans="1:5" s="52" customFormat="1" ht="12.75">
      <c r="A20" s="36"/>
      <c r="B20" s="37" t="s">
        <v>516</v>
      </c>
      <c r="C20" s="38">
        <v>32774.1</v>
      </c>
      <c r="E20" s="39"/>
    </row>
    <row r="21" spans="1:5" s="52" customFormat="1" ht="12.75">
      <c r="A21" s="36"/>
      <c r="B21" s="37" t="s">
        <v>524</v>
      </c>
      <c r="C21" s="38">
        <v>120630.54</v>
      </c>
      <c r="E21" s="39"/>
    </row>
    <row r="22" spans="1:5" s="52" customFormat="1" ht="12.75">
      <c r="A22" s="36"/>
      <c r="B22" s="37" t="s">
        <v>517</v>
      </c>
      <c r="C22" s="38">
        <v>34989.62</v>
      </c>
      <c r="E22" s="39"/>
    </row>
    <row r="23" spans="1:5" s="52" customFormat="1" ht="12.75">
      <c r="A23" s="36"/>
      <c r="B23" s="37" t="s">
        <v>525</v>
      </c>
      <c r="C23" s="38">
        <v>2138.12</v>
      </c>
      <c r="E23" s="39"/>
    </row>
    <row r="24" spans="1:5" s="52" customFormat="1" ht="12.75">
      <c r="A24" s="36"/>
      <c r="B24" s="37" t="s">
        <v>538</v>
      </c>
      <c r="C24" s="38">
        <v>3861.82</v>
      </c>
      <c r="E24" s="39"/>
    </row>
    <row r="25" spans="1:5" s="52" customFormat="1" ht="12.75">
      <c r="A25" s="36"/>
      <c r="B25" s="37" t="s">
        <v>515</v>
      </c>
      <c r="C25" s="38">
        <v>3342.79</v>
      </c>
      <c r="E25" s="39"/>
    </row>
    <row r="26" spans="1:5" s="52" customFormat="1" ht="12.75">
      <c r="A26" s="36"/>
      <c r="B26" s="37" t="s">
        <v>529</v>
      </c>
      <c r="C26" s="38">
        <v>5604.47</v>
      </c>
      <c r="E26" s="39"/>
    </row>
    <row r="27" spans="1:5" s="52" customFormat="1" ht="12.75">
      <c r="A27" s="36"/>
      <c r="B27" s="37" t="s">
        <v>514</v>
      </c>
      <c r="C27" s="38">
        <v>4110.23</v>
      </c>
      <c r="E27" s="39"/>
    </row>
    <row r="28" spans="1:5" s="52" customFormat="1" ht="12.75">
      <c r="A28" s="36"/>
      <c r="B28" s="37" t="s">
        <v>513</v>
      </c>
      <c r="C28" s="38">
        <v>2983.77</v>
      </c>
      <c r="E28" s="39"/>
    </row>
    <row r="29" spans="1:5" s="52" customFormat="1" ht="12.75">
      <c r="A29" s="36"/>
      <c r="B29" s="37" t="s">
        <v>522</v>
      </c>
      <c r="C29" s="38">
        <v>415.49</v>
      </c>
      <c r="E29" s="39"/>
    </row>
    <row r="30" spans="1:5" s="52" customFormat="1" ht="12.75">
      <c r="A30" s="36"/>
      <c r="B30" s="37" t="s">
        <v>519</v>
      </c>
      <c r="C30" s="38">
        <v>2007.6</v>
      </c>
      <c r="E30" s="39"/>
    </row>
    <row r="31" spans="1:5" s="52" customFormat="1" ht="12.75">
      <c r="A31" s="36"/>
      <c r="B31" s="37" t="s">
        <v>521</v>
      </c>
      <c r="C31" s="38">
        <v>392.31</v>
      </c>
      <c r="E31" s="39"/>
    </row>
    <row r="32" spans="1:5" s="52" customFormat="1" ht="12.75">
      <c r="A32" s="36"/>
      <c r="B32" s="37" t="s">
        <v>518</v>
      </c>
      <c r="C32" s="38">
        <v>57917.91</v>
      </c>
      <c r="E32" s="39"/>
    </row>
    <row r="33" spans="1:5" s="52" customFormat="1" ht="12.75">
      <c r="A33" s="36"/>
      <c r="B33" s="37" t="s">
        <v>520</v>
      </c>
      <c r="C33" s="38">
        <v>79632.38</v>
      </c>
      <c r="E33" s="39"/>
    </row>
    <row r="34" spans="1:5" s="52" customFormat="1" ht="12.75">
      <c r="A34" s="36"/>
      <c r="B34" s="37" t="s">
        <v>527</v>
      </c>
      <c r="C34" s="38">
        <v>13575.11</v>
      </c>
      <c r="E34" s="39"/>
    </row>
    <row r="35" spans="1:5" s="52" customFormat="1" ht="12.75">
      <c r="A35" s="36"/>
      <c r="B35" s="37" t="s">
        <v>532</v>
      </c>
      <c r="C35" s="38">
        <v>1512.47</v>
      </c>
      <c r="E35" s="39"/>
    </row>
    <row r="36" spans="1:5" s="52" customFormat="1" ht="12.75">
      <c r="A36" s="36"/>
      <c r="B36" s="37" t="s">
        <v>526</v>
      </c>
      <c r="C36" s="38">
        <v>26.75</v>
      </c>
      <c r="E36" s="39"/>
    </row>
    <row r="37" spans="1:5" s="52" customFormat="1" ht="12.75">
      <c r="A37" s="36"/>
      <c r="B37" s="37" t="s">
        <v>530</v>
      </c>
      <c r="C37" s="38">
        <v>10471.84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376700.21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26411.2</v>
      </c>
    </row>
    <row r="45" spans="2:3" ht="12.75">
      <c r="B45" s="24" t="s">
        <v>128</v>
      </c>
      <c r="C45" s="25">
        <f>93046.5+1350.95</f>
        <v>94397.45</v>
      </c>
    </row>
    <row r="46" spans="2:3" ht="12.75">
      <c r="B46" s="26" t="s">
        <v>108</v>
      </c>
      <c r="C46" s="27">
        <f>86355.29+1131.39</f>
        <v>87486.68</v>
      </c>
    </row>
    <row r="47" spans="2:3" ht="12.75">
      <c r="B47" s="28" t="s">
        <v>107</v>
      </c>
      <c r="C47" s="27">
        <v>40757.97</v>
      </c>
    </row>
    <row r="48" spans="2:3" ht="12.75">
      <c r="B48" s="28" t="s">
        <v>117</v>
      </c>
      <c r="C48" s="27">
        <f>C44+C46-C47</f>
        <v>73139.90999999999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369</v>
      </c>
      <c r="C51" s="65">
        <v>40757.97</v>
      </c>
      <c r="D51" s="66">
        <f aca="true" t="shared" si="0" ref="D51:L51">SUM(D52:D66)</f>
        <v>0</v>
      </c>
      <c r="E51" s="67">
        <f t="shared" si="0"/>
        <v>934.42</v>
      </c>
      <c r="F51" s="68">
        <f t="shared" si="0"/>
        <v>2195.95</v>
      </c>
      <c r="G51" s="68">
        <f t="shared" si="0"/>
        <v>0</v>
      </c>
      <c r="H51" s="68">
        <f t="shared" si="0"/>
        <v>0</v>
      </c>
      <c r="I51" s="68">
        <f t="shared" si="0"/>
        <v>6124.73</v>
      </c>
      <c r="J51" s="68">
        <f t="shared" si="0"/>
        <v>0</v>
      </c>
      <c r="K51" s="68">
        <f t="shared" si="0"/>
        <v>11208.59</v>
      </c>
      <c r="L51" s="68">
        <f t="shared" si="0"/>
        <v>5396.28</v>
      </c>
      <c r="M51" s="68">
        <f>SUM(M53:M67)</f>
        <v>1413</v>
      </c>
      <c r="N51" s="68">
        <f>SUM(N53:N67)</f>
        <v>5785</v>
      </c>
      <c r="O51" s="69">
        <f>SUM(O58:O71)</f>
        <v>7700</v>
      </c>
      <c r="P51" s="63"/>
    </row>
    <row r="52" spans="1:16" s="52" customFormat="1" ht="12.75">
      <c r="A52" s="97">
        <v>18</v>
      </c>
      <c r="B52" s="6" t="s">
        <v>370</v>
      </c>
      <c r="C52" s="70"/>
      <c r="D52" s="71"/>
      <c r="E52" s="72">
        <v>934.42</v>
      </c>
      <c r="F52" s="73"/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371</v>
      </c>
      <c r="C53" s="65"/>
      <c r="D53" s="71"/>
      <c r="E53" s="72"/>
      <c r="F53" s="73">
        <v>2195.95</v>
      </c>
      <c r="G53" s="73"/>
      <c r="H53" s="73"/>
      <c r="I53" s="48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144</v>
      </c>
      <c r="C54" s="65"/>
      <c r="D54" s="71"/>
      <c r="E54" s="72"/>
      <c r="F54" s="73"/>
      <c r="G54" s="73"/>
      <c r="H54" s="73"/>
      <c r="I54" s="73">
        <v>5141.74</v>
      </c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372</v>
      </c>
      <c r="C55" s="65"/>
      <c r="D55" s="71"/>
      <c r="E55" s="72"/>
      <c r="F55" s="73"/>
      <c r="G55" s="73"/>
      <c r="H55" s="73"/>
      <c r="I55" s="73">
        <v>982.99</v>
      </c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267</v>
      </c>
      <c r="C56" s="65"/>
      <c r="D56" s="71"/>
      <c r="E56" s="72"/>
      <c r="F56" s="73"/>
      <c r="G56" s="73"/>
      <c r="H56" s="73"/>
      <c r="I56" s="73"/>
      <c r="J56" s="73"/>
      <c r="K56" s="73">
        <v>6637.27</v>
      </c>
      <c r="L56" s="73"/>
      <c r="M56" s="73"/>
      <c r="N56" s="73"/>
      <c r="O56" s="72"/>
      <c r="P56" s="63"/>
    </row>
    <row r="57" spans="1:16" s="52" customFormat="1" ht="12.75">
      <c r="A57" s="70"/>
      <c r="B57" s="9" t="s">
        <v>373</v>
      </c>
      <c r="C57" s="70"/>
      <c r="D57" s="71"/>
      <c r="E57" s="72"/>
      <c r="F57" s="73"/>
      <c r="G57" s="73"/>
      <c r="H57" s="73"/>
      <c r="I57" s="73"/>
      <c r="J57" s="73"/>
      <c r="K57" s="73">
        <v>1659.47</v>
      </c>
      <c r="L57" s="73"/>
      <c r="M57" s="73"/>
      <c r="N57" s="73"/>
      <c r="O57" s="72"/>
      <c r="P57" s="63"/>
    </row>
    <row r="58" spans="1:16" s="52" customFormat="1" ht="12.75">
      <c r="A58" s="70"/>
      <c r="B58" s="7" t="s">
        <v>374</v>
      </c>
      <c r="C58" s="70"/>
      <c r="D58" s="71"/>
      <c r="E58" s="72"/>
      <c r="F58" s="73"/>
      <c r="G58" s="73"/>
      <c r="H58" s="73"/>
      <c r="I58" s="73"/>
      <c r="J58" s="73"/>
      <c r="K58" s="73">
        <v>2911.85</v>
      </c>
      <c r="L58" s="73"/>
      <c r="M58" s="73"/>
      <c r="N58" s="73"/>
      <c r="O58" s="86"/>
      <c r="P58" s="63"/>
    </row>
    <row r="59" spans="1:16" s="52" customFormat="1" ht="12.75">
      <c r="A59" s="70"/>
      <c r="B59" s="9" t="s">
        <v>375</v>
      </c>
      <c r="C59" s="70"/>
      <c r="D59" s="71"/>
      <c r="E59" s="72"/>
      <c r="F59" s="73"/>
      <c r="G59" s="73"/>
      <c r="H59" s="73"/>
      <c r="I59" s="73"/>
      <c r="J59" s="73"/>
      <c r="K59" s="73"/>
      <c r="L59" s="73">
        <v>5396.28</v>
      </c>
      <c r="M59" s="73"/>
      <c r="N59" s="73"/>
      <c r="O59" s="86"/>
      <c r="P59" s="63"/>
    </row>
    <row r="60" spans="1:16" s="52" customFormat="1" ht="12.75">
      <c r="A60" s="70"/>
      <c r="B60" s="9" t="s">
        <v>376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>
        <v>1413</v>
      </c>
      <c r="N60" s="73"/>
      <c r="O60" s="72"/>
      <c r="P60" s="63"/>
    </row>
    <row r="61" spans="1:16" s="52" customFormat="1" ht="12.75">
      <c r="A61" s="70"/>
      <c r="B61" s="9" t="s">
        <v>377</v>
      </c>
      <c r="C61" s="70"/>
      <c r="D61" s="71"/>
      <c r="E61" s="72"/>
      <c r="F61" s="73"/>
      <c r="G61" s="73"/>
      <c r="H61" s="73"/>
      <c r="I61" s="50"/>
      <c r="J61" s="73"/>
      <c r="K61" s="73"/>
      <c r="L61" s="73"/>
      <c r="M61" s="73"/>
      <c r="N61" s="73">
        <v>3549</v>
      </c>
      <c r="O61" s="72"/>
      <c r="P61" s="63"/>
    </row>
    <row r="62" spans="1:16" s="52" customFormat="1" ht="12.75">
      <c r="A62" s="70"/>
      <c r="B62" s="9" t="s">
        <v>378</v>
      </c>
      <c r="C62" s="70"/>
      <c r="D62" s="71"/>
      <c r="E62" s="72"/>
      <c r="F62" s="73"/>
      <c r="G62" s="73"/>
      <c r="H62" s="73"/>
      <c r="I62" s="50"/>
      <c r="J62" s="73"/>
      <c r="K62" s="73"/>
      <c r="L62" s="73"/>
      <c r="M62" s="73"/>
      <c r="N62" s="73">
        <v>2236</v>
      </c>
      <c r="O62" s="72"/>
      <c r="P62" s="63"/>
    </row>
    <row r="63" spans="1:16" s="52" customFormat="1" ht="12.75">
      <c r="A63" s="70"/>
      <c r="B63" s="9" t="s">
        <v>349</v>
      </c>
      <c r="C63" s="70"/>
      <c r="D63" s="71"/>
      <c r="E63" s="72"/>
      <c r="F63" s="73"/>
      <c r="G63" s="73"/>
      <c r="H63" s="73"/>
      <c r="I63" s="50"/>
      <c r="J63" s="73"/>
      <c r="K63" s="73"/>
      <c r="L63" s="73"/>
      <c r="M63" s="73"/>
      <c r="N63" s="73"/>
      <c r="O63" s="72">
        <v>7700</v>
      </c>
      <c r="P63" s="63"/>
    </row>
  </sheetData>
  <sheetProtection/>
  <mergeCells count="14">
    <mergeCell ref="E2:I2"/>
    <mergeCell ref="E3:I3"/>
    <mergeCell ref="E4:I4"/>
    <mergeCell ref="A3:C3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39" sqref="A39:IV40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5" width="7.7109375" style="48" customWidth="1"/>
    <col min="6" max="6" width="7.8515625" style="48" customWidth="1"/>
    <col min="7" max="7" width="6.28125" style="48" customWidth="1"/>
    <col min="8" max="8" width="5.28125" style="48" customWidth="1"/>
    <col min="9" max="9" width="5.8515625" style="48" customWidth="1"/>
    <col min="10" max="10" width="6.140625" style="48" customWidth="1"/>
    <col min="11" max="11" width="7.140625" style="48" customWidth="1"/>
    <col min="12" max="12" width="9.140625" style="48" customWidth="1"/>
    <col min="13" max="13" width="6.28125" style="48" customWidth="1"/>
    <col min="14" max="14" width="7.7109375" style="48" customWidth="1"/>
    <col min="15" max="15" width="6.57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-92420.5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166585.89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155981.02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C37</f>
        <v>176997.73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-113437.21000000002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81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SUM(C19:C36)</f>
        <v>176997.73</v>
      </c>
      <c r="E18" s="94"/>
    </row>
    <row r="19" spans="1:5" s="52" customFormat="1" ht="12.75" customHeight="1">
      <c r="A19" s="36"/>
      <c r="B19" s="37" t="s">
        <v>523</v>
      </c>
      <c r="C19" s="38">
        <v>149.29</v>
      </c>
      <c r="E19" s="95"/>
    </row>
    <row r="20" spans="1:5" s="52" customFormat="1" ht="12.75">
      <c r="A20" s="36"/>
      <c r="B20" s="37" t="s">
        <v>516</v>
      </c>
      <c r="C20" s="38">
        <v>15116.38</v>
      </c>
      <c r="E20" s="95"/>
    </row>
    <row r="21" spans="1:5" s="52" customFormat="1" ht="12.75">
      <c r="A21" s="36"/>
      <c r="B21" s="37" t="s">
        <v>524</v>
      </c>
      <c r="C21" s="38">
        <v>57559.42</v>
      </c>
      <c r="E21" s="95"/>
    </row>
    <row r="22" spans="1:5" s="52" customFormat="1" ht="12.75">
      <c r="A22" s="36"/>
      <c r="B22" s="37" t="s">
        <v>517</v>
      </c>
      <c r="C22" s="38">
        <v>15192.51</v>
      </c>
      <c r="E22" s="95"/>
    </row>
    <row r="23" spans="1:5" s="52" customFormat="1" ht="12.75">
      <c r="A23" s="36"/>
      <c r="B23" s="37" t="s">
        <v>525</v>
      </c>
      <c r="C23" s="38">
        <v>1020.22</v>
      </c>
      <c r="E23" s="95"/>
    </row>
    <row r="24" spans="1:5" s="52" customFormat="1" ht="12.75">
      <c r="A24" s="36"/>
      <c r="B24" s="37" t="s">
        <v>538</v>
      </c>
      <c r="C24" s="38">
        <v>1842.68</v>
      </c>
      <c r="E24" s="95"/>
    </row>
    <row r="25" spans="1:5" s="52" customFormat="1" ht="12.75">
      <c r="A25" s="36"/>
      <c r="B25" s="37" t="s">
        <v>515</v>
      </c>
      <c r="C25" s="38">
        <v>1595.02</v>
      </c>
      <c r="E25" s="95"/>
    </row>
    <row r="26" spans="1:5" s="52" customFormat="1" ht="12.75">
      <c r="A26" s="36"/>
      <c r="B26" s="37" t="s">
        <v>529</v>
      </c>
      <c r="C26" s="38">
        <v>2674.21</v>
      </c>
      <c r="E26" s="95"/>
    </row>
    <row r="27" spans="1:5" s="52" customFormat="1" ht="12.75">
      <c r="A27" s="36"/>
      <c r="B27" s="37" t="s">
        <v>514</v>
      </c>
      <c r="C27" s="38">
        <v>1961.21</v>
      </c>
      <c r="E27" s="95"/>
    </row>
    <row r="28" spans="1:5" s="52" customFormat="1" ht="12.75">
      <c r="A28" s="36"/>
      <c r="B28" s="37" t="s">
        <v>513</v>
      </c>
      <c r="C28" s="38">
        <v>1423.74</v>
      </c>
      <c r="E28" s="95"/>
    </row>
    <row r="29" spans="1:5" s="52" customFormat="1" ht="12.75">
      <c r="A29" s="36"/>
      <c r="B29" s="37" t="s">
        <v>522</v>
      </c>
      <c r="C29" s="38">
        <v>198.26</v>
      </c>
      <c r="E29" s="95"/>
    </row>
    <row r="30" spans="1:5" s="52" customFormat="1" ht="12.75">
      <c r="A30" s="36"/>
      <c r="B30" s="37" t="s">
        <v>519</v>
      </c>
      <c r="C30" s="38">
        <v>957.94</v>
      </c>
      <c r="E30" s="95"/>
    </row>
    <row r="31" spans="1:5" s="52" customFormat="1" ht="12.75">
      <c r="A31" s="36"/>
      <c r="B31" s="37" t="s">
        <v>521</v>
      </c>
      <c r="C31" s="38">
        <v>187.19</v>
      </c>
      <c r="E31" s="95"/>
    </row>
    <row r="32" spans="1:5" s="52" customFormat="1" ht="12.75">
      <c r="A32" s="36"/>
      <c r="B32" s="37" t="s">
        <v>518</v>
      </c>
      <c r="C32" s="38">
        <v>27635.81</v>
      </c>
      <c r="E32" s="95"/>
    </row>
    <row r="33" spans="1:5" s="52" customFormat="1" ht="12.75">
      <c r="A33" s="36"/>
      <c r="B33" s="37" t="s">
        <v>520</v>
      </c>
      <c r="C33" s="38">
        <v>37996.96</v>
      </c>
      <c r="E33" s="95"/>
    </row>
    <row r="34" spans="1:5" s="52" customFormat="1" ht="12.75">
      <c r="A34" s="36"/>
      <c r="B34" s="37" t="s">
        <v>527</v>
      </c>
      <c r="C34" s="38">
        <v>6477.43</v>
      </c>
      <c r="E34" s="95"/>
    </row>
    <row r="35" spans="1:5" s="52" customFormat="1" ht="12.75">
      <c r="A35" s="36"/>
      <c r="B35" s="37" t="s">
        <v>526</v>
      </c>
      <c r="C35" s="38">
        <v>12.76</v>
      </c>
      <c r="E35" s="95"/>
    </row>
    <row r="36" spans="1:5" s="52" customFormat="1" ht="12.75">
      <c r="A36" s="36"/>
      <c r="B36" s="37" t="s">
        <v>530</v>
      </c>
      <c r="C36" s="38">
        <v>4996.7</v>
      </c>
      <c r="E36" s="95"/>
    </row>
    <row r="37" spans="1:5" s="52" customFormat="1" ht="12.75">
      <c r="A37" s="43"/>
      <c r="B37" s="44" t="s">
        <v>3</v>
      </c>
      <c r="C37" s="45">
        <f>C18</f>
        <v>176997.73</v>
      </c>
      <c r="E37" s="94"/>
    </row>
    <row r="39" spans="1:3" s="20" customFormat="1" ht="15.75">
      <c r="A39" s="186" t="s">
        <v>53</v>
      </c>
      <c r="B39" s="186"/>
      <c r="C39" s="186"/>
    </row>
    <row r="40" spans="1:3" s="20" customFormat="1" ht="15.75">
      <c r="A40" s="185" t="s">
        <v>115</v>
      </c>
      <c r="B40" s="185"/>
      <c r="C40" s="185"/>
    </row>
    <row r="42" spans="2:3" ht="12.75">
      <c r="B42" s="24" t="s">
        <v>123</v>
      </c>
      <c r="C42" s="25">
        <v>27192.19</v>
      </c>
    </row>
    <row r="43" spans="2:3" ht="12.75">
      <c r="B43" s="24" t="s">
        <v>51</v>
      </c>
      <c r="C43" s="25">
        <v>43977</v>
      </c>
    </row>
    <row r="44" spans="2:3" ht="12.75">
      <c r="B44" s="26" t="s">
        <v>52</v>
      </c>
      <c r="C44" s="27">
        <v>43599.94</v>
      </c>
    </row>
    <row r="45" spans="2:3" ht="12.75">
      <c r="B45" s="28" t="s">
        <v>107</v>
      </c>
      <c r="C45" s="27">
        <v>197641.19</v>
      </c>
    </row>
    <row r="46" spans="2:3" ht="12.75">
      <c r="B46" s="28" t="s">
        <v>117</v>
      </c>
      <c r="C46" s="27">
        <f>C42+C44-C45</f>
        <v>-126849.06</v>
      </c>
    </row>
    <row r="48" spans="1:16" s="52" customFormat="1" ht="14.25" thickBot="1">
      <c r="A48" s="121" t="s">
        <v>214</v>
      </c>
      <c r="B48" s="120" t="s">
        <v>55</v>
      </c>
      <c r="C48" s="122" t="s">
        <v>56</v>
      </c>
      <c r="D48" s="123" t="s">
        <v>57</v>
      </c>
      <c r="E48" s="124" t="s">
        <v>58</v>
      </c>
      <c r="F48" s="125" t="s">
        <v>59</v>
      </c>
      <c r="G48" s="125" t="s">
        <v>60</v>
      </c>
      <c r="H48" s="125" t="s">
        <v>61</v>
      </c>
      <c r="I48" s="125" t="s">
        <v>62</v>
      </c>
      <c r="J48" s="125" t="s">
        <v>63</v>
      </c>
      <c r="K48" s="125" t="s">
        <v>64</v>
      </c>
      <c r="L48" s="125" t="s">
        <v>65</v>
      </c>
      <c r="M48" s="125" t="s">
        <v>66</v>
      </c>
      <c r="N48" s="125" t="s">
        <v>67</v>
      </c>
      <c r="O48" s="126" t="s">
        <v>68</v>
      </c>
      <c r="P48" s="63"/>
    </row>
    <row r="49" spans="1:16" s="52" customFormat="1" ht="13.5" thickBot="1">
      <c r="A49" s="64" t="s">
        <v>54</v>
      </c>
      <c r="B49" s="47" t="s">
        <v>215</v>
      </c>
      <c r="C49" s="65">
        <f>SUM(D49+E49+F49+G49+H49+I49+J49+K49+L49+M49+N49)</f>
        <v>197641.19</v>
      </c>
      <c r="D49" s="66">
        <f aca="true" t="shared" si="0" ref="D49:L49">SUM(D50:D62)</f>
        <v>0</v>
      </c>
      <c r="E49" s="67">
        <f t="shared" si="0"/>
        <v>0</v>
      </c>
      <c r="F49" s="68">
        <f t="shared" si="0"/>
        <v>1623.41</v>
      </c>
      <c r="G49" s="68">
        <f t="shared" si="0"/>
        <v>53081</v>
      </c>
      <c r="H49" s="68">
        <f t="shared" si="0"/>
        <v>0</v>
      </c>
      <c r="I49" s="68">
        <f t="shared" si="0"/>
        <v>18486.9</v>
      </c>
      <c r="J49" s="68">
        <f t="shared" si="0"/>
        <v>0</v>
      </c>
      <c r="K49" s="68">
        <f t="shared" si="0"/>
        <v>108193.87999999999</v>
      </c>
      <c r="L49" s="68">
        <f t="shared" si="0"/>
        <v>16256</v>
      </c>
      <c r="M49" s="68">
        <f>SUM(M51:M63)</f>
        <v>0</v>
      </c>
      <c r="N49" s="68">
        <f>SUM(N51:N63)</f>
        <v>0</v>
      </c>
      <c r="O49" s="69">
        <f>SUM(O57:O62)</f>
        <v>0</v>
      </c>
      <c r="P49" s="63"/>
    </row>
    <row r="50" spans="1:16" s="52" customFormat="1" ht="25.5">
      <c r="A50" s="70">
        <v>19</v>
      </c>
      <c r="B50" s="6" t="s">
        <v>216</v>
      </c>
      <c r="C50" s="70"/>
      <c r="D50" s="71"/>
      <c r="E50" s="72"/>
      <c r="F50" s="73">
        <v>1623.41</v>
      </c>
      <c r="G50" s="73"/>
      <c r="H50" s="73"/>
      <c r="I50" s="73"/>
      <c r="J50" s="73"/>
      <c r="K50" s="73"/>
      <c r="L50" s="73"/>
      <c r="M50" s="73"/>
      <c r="N50" s="73"/>
      <c r="O50" s="86"/>
      <c r="P50" s="63"/>
    </row>
    <row r="51" spans="1:16" s="52" customFormat="1" ht="12.75">
      <c r="A51" s="70"/>
      <c r="B51" s="7" t="s">
        <v>217</v>
      </c>
      <c r="C51" s="65"/>
      <c r="D51" s="71"/>
      <c r="E51" s="72"/>
      <c r="F51" s="73"/>
      <c r="G51" s="73">
        <v>53081</v>
      </c>
      <c r="H51" s="73"/>
      <c r="I51" s="48"/>
      <c r="J51" s="73"/>
      <c r="K51" s="73"/>
      <c r="L51" s="73"/>
      <c r="M51" s="73"/>
      <c r="N51" s="73"/>
      <c r="O51" s="86"/>
      <c r="P51" s="63"/>
    </row>
    <row r="52" spans="1:16" s="52" customFormat="1" ht="12.75">
      <c r="A52" s="70"/>
      <c r="B52" s="7" t="s">
        <v>218</v>
      </c>
      <c r="C52" s="65"/>
      <c r="D52" s="71"/>
      <c r="E52" s="72"/>
      <c r="F52" s="73"/>
      <c r="G52" s="73"/>
      <c r="H52" s="73"/>
      <c r="I52" s="73">
        <v>11971.4</v>
      </c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219</v>
      </c>
      <c r="C53" s="65"/>
      <c r="D53" s="71"/>
      <c r="E53" s="72"/>
      <c r="F53" s="73"/>
      <c r="G53" s="73"/>
      <c r="H53" s="73"/>
      <c r="I53" s="48"/>
      <c r="J53" s="73"/>
      <c r="K53" s="73">
        <v>99920.79</v>
      </c>
      <c r="L53" s="73"/>
      <c r="M53" s="73"/>
      <c r="N53" s="73"/>
      <c r="O53" s="72"/>
      <c r="P53" s="63"/>
    </row>
    <row r="54" spans="1:16" s="52" customFormat="1" ht="12.75">
      <c r="A54" s="70"/>
      <c r="B54" s="6" t="s">
        <v>144</v>
      </c>
      <c r="C54" s="70"/>
      <c r="D54" s="71"/>
      <c r="E54" s="72"/>
      <c r="F54" s="73"/>
      <c r="G54" s="73"/>
      <c r="H54" s="73"/>
      <c r="I54" s="73">
        <v>6515.5</v>
      </c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144</v>
      </c>
      <c r="C55" s="65"/>
      <c r="D55" s="71"/>
      <c r="E55" s="72"/>
      <c r="F55" s="73"/>
      <c r="G55" s="73"/>
      <c r="H55" s="73"/>
      <c r="I55" s="73"/>
      <c r="J55" s="73"/>
      <c r="K55" s="73">
        <v>8273.09</v>
      </c>
      <c r="L55" s="73"/>
      <c r="M55" s="73"/>
      <c r="N55" s="73"/>
      <c r="O55" s="72"/>
      <c r="P55" s="63"/>
    </row>
    <row r="56" spans="1:16" s="52" customFormat="1" ht="12.75">
      <c r="A56" s="70"/>
      <c r="B56" s="7" t="s">
        <v>220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16256</v>
      </c>
      <c r="M56" s="73"/>
      <c r="N56" s="73"/>
      <c r="O56" s="72"/>
      <c r="P56" s="63"/>
    </row>
  </sheetData>
  <sheetProtection/>
  <mergeCells count="13">
    <mergeCell ref="E2:I2"/>
    <mergeCell ref="E3:I3"/>
    <mergeCell ref="E4:I4"/>
    <mergeCell ref="A3:C3"/>
    <mergeCell ref="E17:I17"/>
    <mergeCell ref="A39:C39"/>
    <mergeCell ref="A40:C40"/>
    <mergeCell ref="E16:I16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7109375" style="48" customWidth="1"/>
    <col min="5" max="5" width="8.57421875" style="48" customWidth="1"/>
    <col min="6" max="6" width="7.140625" style="48" customWidth="1"/>
    <col min="7" max="7" width="9.140625" style="48" customWidth="1"/>
    <col min="8" max="8" width="5.140625" style="48" customWidth="1"/>
    <col min="9" max="9" width="5.421875" style="48" customWidth="1"/>
    <col min="10" max="10" width="5.57421875" style="48" customWidth="1"/>
    <col min="11" max="11" width="7.140625" style="48" customWidth="1"/>
    <col min="12" max="12" width="5.8515625" style="48" customWidth="1"/>
    <col min="13" max="13" width="7.00390625" style="48" customWidth="1"/>
    <col min="14" max="14" width="6.00390625" style="48" customWidth="1"/>
    <col min="15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-129674.81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188630.13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189318.14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187860.96000000002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-128217.63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82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187860.96000000002</v>
      </c>
      <c r="E18" s="35"/>
    </row>
    <row r="19" spans="1:5" s="52" customFormat="1" ht="12.75">
      <c r="A19" s="36"/>
      <c r="B19" s="37" t="s">
        <v>523</v>
      </c>
      <c r="C19" s="38">
        <v>155.56</v>
      </c>
      <c r="E19" s="39"/>
    </row>
    <row r="20" spans="1:5" s="52" customFormat="1" ht="12.75">
      <c r="A20" s="36"/>
      <c r="B20" s="37" t="s">
        <v>516</v>
      </c>
      <c r="C20" s="38">
        <v>16770.66</v>
      </c>
      <c r="E20" s="39"/>
    </row>
    <row r="21" spans="1:5" s="52" customFormat="1" ht="12.75" customHeight="1">
      <c r="A21" s="36"/>
      <c r="B21" s="37" t="s">
        <v>524</v>
      </c>
      <c r="C21" s="38">
        <v>59975.12</v>
      </c>
      <c r="E21" s="39"/>
    </row>
    <row r="22" spans="1:5" s="52" customFormat="1" ht="12.75">
      <c r="A22" s="36"/>
      <c r="B22" s="37" t="s">
        <v>517</v>
      </c>
      <c r="C22" s="38">
        <v>17480.82</v>
      </c>
      <c r="E22" s="39"/>
    </row>
    <row r="23" spans="1:5" s="52" customFormat="1" ht="12.75">
      <c r="A23" s="36"/>
      <c r="B23" s="37" t="s">
        <v>525</v>
      </c>
      <c r="C23" s="38">
        <v>1063.04</v>
      </c>
      <c r="E23" s="39"/>
    </row>
    <row r="24" spans="1:5" s="52" customFormat="1" ht="12.75">
      <c r="A24" s="36"/>
      <c r="B24" s="37" t="s">
        <v>538</v>
      </c>
      <c r="C24" s="38">
        <v>1920.01</v>
      </c>
      <c r="E24" s="39"/>
    </row>
    <row r="25" spans="1:5" s="52" customFormat="1" ht="12.75">
      <c r="A25" s="36"/>
      <c r="B25" s="37" t="s">
        <v>515</v>
      </c>
      <c r="C25" s="38">
        <v>1661.96</v>
      </c>
      <c r="E25" s="39"/>
    </row>
    <row r="26" spans="1:5" s="52" customFormat="1" ht="12.75">
      <c r="A26" s="36"/>
      <c r="B26" s="37" t="s">
        <v>529</v>
      </c>
      <c r="C26" s="38">
        <v>2786.44</v>
      </c>
      <c r="E26" s="39"/>
    </row>
    <row r="27" spans="1:5" s="52" customFormat="1" ht="12.75">
      <c r="A27" s="36"/>
      <c r="B27" s="37" t="s">
        <v>514</v>
      </c>
      <c r="C27" s="38">
        <v>2043.52</v>
      </c>
      <c r="E27" s="39"/>
    </row>
    <row r="28" spans="1:5" s="52" customFormat="1" ht="12.75">
      <c r="A28" s="36"/>
      <c r="B28" s="37" t="s">
        <v>513</v>
      </c>
      <c r="C28" s="38">
        <v>1483.47</v>
      </c>
      <c r="E28" s="39"/>
    </row>
    <row r="29" spans="1:5" s="52" customFormat="1" ht="12.75">
      <c r="A29" s="36"/>
      <c r="B29" s="37" t="s">
        <v>522</v>
      </c>
      <c r="C29" s="38">
        <v>206.58</v>
      </c>
      <c r="E29" s="39"/>
    </row>
    <row r="30" spans="1:5" s="52" customFormat="1" ht="12.75">
      <c r="A30" s="36"/>
      <c r="B30" s="37" t="s">
        <v>519</v>
      </c>
      <c r="C30" s="38">
        <v>998.15</v>
      </c>
      <c r="E30" s="39"/>
    </row>
    <row r="31" spans="1:5" s="52" customFormat="1" ht="12.75">
      <c r="A31" s="36"/>
      <c r="B31" s="37" t="s">
        <v>521</v>
      </c>
      <c r="C31" s="38">
        <v>195.05</v>
      </c>
      <c r="E31" s="39"/>
    </row>
    <row r="32" spans="1:5" s="52" customFormat="1" ht="12.75">
      <c r="A32" s="36"/>
      <c r="B32" s="37" t="s">
        <v>518</v>
      </c>
      <c r="C32" s="38">
        <v>28795.66</v>
      </c>
      <c r="E32" s="39"/>
    </row>
    <row r="33" spans="1:5" s="52" customFormat="1" ht="12.75">
      <c r="A33" s="36"/>
      <c r="B33" s="37" t="s">
        <v>520</v>
      </c>
      <c r="C33" s="38">
        <v>39591.66</v>
      </c>
      <c r="E33" s="39"/>
    </row>
    <row r="34" spans="1:5" s="52" customFormat="1" ht="12.75">
      <c r="A34" s="36"/>
      <c r="B34" s="37" t="s">
        <v>527</v>
      </c>
      <c r="C34" s="38">
        <v>6749.28</v>
      </c>
      <c r="E34" s="39"/>
    </row>
    <row r="35" spans="1:5" s="52" customFormat="1" ht="12.75">
      <c r="A35" s="36"/>
      <c r="B35" s="37" t="s">
        <v>532</v>
      </c>
      <c r="C35" s="38">
        <v>764.29</v>
      </c>
      <c r="E35" s="39"/>
    </row>
    <row r="36" spans="1:5" s="52" customFormat="1" ht="12.75">
      <c r="A36" s="36"/>
      <c r="B36" s="37" t="s">
        <v>526</v>
      </c>
      <c r="C36" s="38">
        <v>13.3</v>
      </c>
      <c r="E36" s="39"/>
    </row>
    <row r="37" spans="1:5" s="52" customFormat="1" ht="12.75">
      <c r="A37" s="36"/>
      <c r="B37" s="37" t="s">
        <v>530</v>
      </c>
      <c r="C37" s="38">
        <v>5206.39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187860.96000000002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75481.71</v>
      </c>
    </row>
    <row r="45" spans="2:3" ht="12.75">
      <c r="B45" s="24" t="s">
        <v>51</v>
      </c>
      <c r="C45" s="25">
        <v>46598.25</v>
      </c>
    </row>
    <row r="46" spans="2:3" ht="12.75">
      <c r="B46" s="26" t="s">
        <v>52</v>
      </c>
      <c r="C46" s="27">
        <v>45590.66</v>
      </c>
    </row>
    <row r="47" spans="2:3" ht="12.75">
      <c r="B47" s="28" t="s">
        <v>107</v>
      </c>
      <c r="C47" s="27">
        <v>47385.35</v>
      </c>
    </row>
    <row r="48" spans="2:3" ht="12.75">
      <c r="B48" s="28" t="s">
        <v>117</v>
      </c>
      <c r="C48" s="27">
        <f>C44+C46-C47</f>
        <v>73687.02000000002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221</v>
      </c>
      <c r="C51" s="65">
        <f>SUM(D51+E51+F51+G51+H51+I51+J51+K51+L51+M51+N51)</f>
        <v>47385.35</v>
      </c>
      <c r="D51" s="66">
        <f aca="true" t="shared" si="0" ref="D51:L51">SUM(D52:D59)</f>
        <v>0</v>
      </c>
      <c r="E51" s="67">
        <f t="shared" si="0"/>
        <v>1163.74</v>
      </c>
      <c r="F51" s="68">
        <f t="shared" si="0"/>
        <v>23382.46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9293.15</v>
      </c>
      <c r="L51" s="68">
        <f t="shared" si="0"/>
        <v>0</v>
      </c>
      <c r="M51" s="68">
        <f>SUM(M53:M59)</f>
        <v>13546</v>
      </c>
      <c r="N51" s="68">
        <f>SUM(N53:N59)</f>
        <v>0</v>
      </c>
      <c r="O51" s="69">
        <f>SUM(O54:O59)</f>
        <v>0</v>
      </c>
      <c r="P51" s="63"/>
    </row>
    <row r="52" spans="1:16" s="52" customFormat="1" ht="25.5">
      <c r="A52" s="97">
        <v>20</v>
      </c>
      <c r="B52" s="7" t="s">
        <v>222</v>
      </c>
      <c r="C52" s="70"/>
      <c r="D52" s="71"/>
      <c r="E52" s="72">
        <v>1163.74</v>
      </c>
      <c r="F52" s="73"/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38.25">
      <c r="A53" s="70"/>
      <c r="B53" s="7" t="s">
        <v>223</v>
      </c>
      <c r="C53" s="65"/>
      <c r="D53" s="71"/>
      <c r="E53" s="72"/>
      <c r="F53" s="73">
        <v>23382.46</v>
      </c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25.5">
      <c r="A54" s="70"/>
      <c r="B54" s="7" t="s">
        <v>224</v>
      </c>
      <c r="C54" s="65"/>
      <c r="D54" s="71"/>
      <c r="E54" s="72"/>
      <c r="F54" s="73"/>
      <c r="G54" s="73"/>
      <c r="H54" s="73"/>
      <c r="I54" s="73"/>
      <c r="J54" s="73"/>
      <c r="K54" s="73">
        <v>9293.15</v>
      </c>
      <c r="L54" s="73"/>
      <c r="M54" s="73"/>
      <c r="N54" s="73"/>
      <c r="O54" s="86"/>
      <c r="P54" s="63"/>
    </row>
    <row r="55" spans="1:16" s="52" customFormat="1" ht="38.25">
      <c r="A55" s="70"/>
      <c r="B55" s="6" t="s">
        <v>225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13546</v>
      </c>
      <c r="N55" s="73"/>
      <c r="O55" s="72"/>
      <c r="P55" s="63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28125" style="48" customWidth="1"/>
    <col min="5" max="5" width="5.7109375" style="48" customWidth="1"/>
    <col min="6" max="6" width="5.140625" style="48" customWidth="1"/>
    <col min="7" max="7" width="5.421875" style="48" customWidth="1"/>
    <col min="8" max="8" width="5.57421875" style="48" customWidth="1"/>
    <col min="9" max="9" width="5.28125" style="48" customWidth="1"/>
    <col min="10" max="10" width="6.28125" style="48" customWidth="1"/>
    <col min="11" max="11" width="7.28125" style="48" customWidth="1"/>
    <col min="12" max="12" width="6.421875" style="48" customWidth="1"/>
    <col min="13" max="13" width="5.421875" style="48" customWidth="1"/>
    <col min="14" max="14" width="5.8515625" style="48" customWidth="1"/>
    <col min="15" max="15" width="5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60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-37688.4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63239.7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54981.33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65828.54000000001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-48535.61000000001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83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65828.54000000001</v>
      </c>
      <c r="E18" s="35"/>
    </row>
    <row r="19" spans="1:5" s="52" customFormat="1" ht="12.75">
      <c r="A19" s="36"/>
      <c r="B19" s="37" t="s">
        <v>523</v>
      </c>
      <c r="C19" s="38">
        <v>55.14</v>
      </c>
      <c r="E19" s="39"/>
    </row>
    <row r="20" spans="1:5" s="52" customFormat="1" ht="12.75">
      <c r="A20" s="36"/>
      <c r="B20" s="37" t="s">
        <v>516</v>
      </c>
      <c r="C20" s="38">
        <v>6070.69</v>
      </c>
      <c r="E20" s="39"/>
    </row>
    <row r="21" spans="1:5" s="52" customFormat="1" ht="12.75">
      <c r="A21" s="36"/>
      <c r="B21" s="37" t="s">
        <v>524</v>
      </c>
      <c r="C21" s="38">
        <v>21262.06</v>
      </c>
      <c r="E21" s="39"/>
    </row>
    <row r="22" spans="1:5" s="52" customFormat="1" ht="12.75">
      <c r="A22" s="36"/>
      <c r="B22" s="37" t="s">
        <v>517</v>
      </c>
      <c r="C22" s="38">
        <v>5327.79</v>
      </c>
      <c r="E22" s="39"/>
    </row>
    <row r="23" spans="1:5" s="52" customFormat="1" ht="12.75" customHeight="1">
      <c r="A23" s="36"/>
      <c r="B23" s="37" t="s">
        <v>525</v>
      </c>
      <c r="C23" s="38">
        <v>376.86</v>
      </c>
      <c r="E23" s="39"/>
    </row>
    <row r="24" spans="1:5" s="52" customFormat="1" ht="12.75">
      <c r="A24" s="36"/>
      <c r="B24" s="37" t="s">
        <v>538</v>
      </c>
      <c r="C24" s="38">
        <v>680.66</v>
      </c>
      <c r="E24" s="39"/>
    </row>
    <row r="25" spans="1:5" s="52" customFormat="1" ht="12.75">
      <c r="A25" s="36"/>
      <c r="B25" s="37" t="s">
        <v>515</v>
      </c>
      <c r="C25" s="38">
        <v>589.18</v>
      </c>
      <c r="E25" s="39"/>
    </row>
    <row r="26" spans="1:5" s="52" customFormat="1" ht="12.75">
      <c r="A26" s="36"/>
      <c r="B26" s="37" t="s">
        <v>529</v>
      </c>
      <c r="C26" s="38">
        <v>987.83</v>
      </c>
      <c r="E26" s="39"/>
    </row>
    <row r="27" spans="1:5" s="52" customFormat="1" ht="12.75">
      <c r="A27" s="36"/>
      <c r="B27" s="37" t="s">
        <v>514</v>
      </c>
      <c r="C27" s="38">
        <v>724.44</v>
      </c>
      <c r="E27" s="39"/>
    </row>
    <row r="28" spans="1:5" s="52" customFormat="1" ht="12.75">
      <c r="A28" s="36"/>
      <c r="B28" s="37" t="s">
        <v>513</v>
      </c>
      <c r="C28" s="38">
        <v>525.9</v>
      </c>
      <c r="E28" s="39"/>
    </row>
    <row r="29" spans="1:5" s="52" customFormat="1" ht="12.75">
      <c r="A29" s="36"/>
      <c r="B29" s="37" t="s">
        <v>522</v>
      </c>
      <c r="C29" s="38">
        <v>73.24</v>
      </c>
      <c r="E29" s="39"/>
    </row>
    <row r="30" spans="1:5" s="52" customFormat="1" ht="12.75">
      <c r="A30" s="36"/>
      <c r="B30" s="37" t="s">
        <v>519</v>
      </c>
      <c r="C30" s="38">
        <v>353.86</v>
      </c>
      <c r="E30" s="39"/>
    </row>
    <row r="31" spans="1:5" s="52" customFormat="1" ht="12.75">
      <c r="A31" s="36"/>
      <c r="B31" s="37" t="s">
        <v>521</v>
      </c>
      <c r="C31" s="38">
        <v>69.15</v>
      </c>
      <c r="E31" s="39"/>
    </row>
    <row r="32" spans="1:5" s="52" customFormat="1" ht="12.75">
      <c r="A32" s="36"/>
      <c r="B32" s="37" t="s">
        <v>518</v>
      </c>
      <c r="C32" s="38">
        <v>10208.47</v>
      </c>
      <c r="E32" s="39"/>
    </row>
    <row r="33" spans="1:5" s="52" customFormat="1" ht="12.75">
      <c r="A33" s="36"/>
      <c r="B33" s="37" t="s">
        <v>520</v>
      </c>
      <c r="C33" s="38">
        <v>14035.82</v>
      </c>
      <c r="E33" s="39"/>
    </row>
    <row r="34" spans="1:5" s="52" customFormat="1" ht="12.75">
      <c r="A34" s="36"/>
      <c r="B34" s="37" t="s">
        <v>527</v>
      </c>
      <c r="C34" s="38">
        <v>2392.72</v>
      </c>
      <c r="E34" s="39"/>
    </row>
    <row r="35" spans="1:5" s="52" customFormat="1" ht="12.75">
      <c r="A35" s="36"/>
      <c r="B35" s="37" t="s">
        <v>532</v>
      </c>
      <c r="C35" s="38">
        <v>244.26</v>
      </c>
      <c r="E35" s="39"/>
    </row>
    <row r="36" spans="1:5" s="52" customFormat="1" ht="12.75">
      <c r="A36" s="36"/>
      <c r="B36" s="37" t="s">
        <v>526</v>
      </c>
      <c r="C36" s="38">
        <v>4.72</v>
      </c>
      <c r="E36" s="39"/>
    </row>
    <row r="37" spans="1:5" s="52" customFormat="1" ht="12.75">
      <c r="A37" s="36"/>
      <c r="B37" s="37" t="s">
        <v>530</v>
      </c>
      <c r="C37" s="38">
        <v>1845.75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65828.54000000001</v>
      </c>
      <c r="E39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13077.94</v>
      </c>
    </row>
    <row r="46" spans="2:3" ht="12.75">
      <c r="B46" s="24" t="s">
        <v>51</v>
      </c>
      <c r="C46" s="25">
        <v>16624.5</v>
      </c>
    </row>
    <row r="47" spans="2:3" ht="12.75">
      <c r="B47" s="26" t="s">
        <v>52</v>
      </c>
      <c r="C47" s="27">
        <v>14539.73</v>
      </c>
    </row>
    <row r="48" spans="2:3" ht="12.75">
      <c r="B48" s="28" t="s">
        <v>107</v>
      </c>
      <c r="C48" s="27">
        <v>26583.15</v>
      </c>
    </row>
    <row r="49" spans="2:3" ht="12.75">
      <c r="B49" s="28" t="s">
        <v>117</v>
      </c>
      <c r="C49" s="27">
        <f>C45+C47-C48</f>
        <v>1034.5199999999968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226</v>
      </c>
      <c r="C52" s="65">
        <f>SUM(D52+E52+F52+G52+H52+I52+J52+K52+L52+M52+N52+O41)</f>
        <v>26583.15</v>
      </c>
      <c r="D52" s="66">
        <f aca="true" t="shared" si="0" ref="D52:L52">SUM(D53:D60)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20050.96</v>
      </c>
      <c r="K52" s="68">
        <f t="shared" si="0"/>
        <v>6532.1900000000005</v>
      </c>
      <c r="L52" s="68">
        <f t="shared" si="0"/>
        <v>0</v>
      </c>
      <c r="M52" s="68">
        <f>SUM(M54:M60)</f>
        <v>0</v>
      </c>
      <c r="N52" s="68">
        <f>SUM(N54:N60)</f>
        <v>0</v>
      </c>
      <c r="O52" s="69">
        <f>SUM(O55:O60)</f>
        <v>0</v>
      </c>
      <c r="P52" s="63"/>
    </row>
    <row r="53" spans="1:16" s="52" customFormat="1" ht="12.75">
      <c r="A53" s="97">
        <v>22</v>
      </c>
      <c r="B53" s="6" t="s">
        <v>227</v>
      </c>
      <c r="C53" s="70"/>
      <c r="D53" s="71"/>
      <c r="E53" s="72"/>
      <c r="F53" s="73"/>
      <c r="G53" s="73"/>
      <c r="H53" s="73"/>
      <c r="I53" s="73"/>
      <c r="J53" s="73">
        <v>20050.96</v>
      </c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228</v>
      </c>
      <c r="C54" s="65"/>
      <c r="D54" s="71"/>
      <c r="E54" s="72"/>
      <c r="F54" s="73"/>
      <c r="G54" s="73"/>
      <c r="H54" s="73"/>
      <c r="I54" s="73"/>
      <c r="J54" s="73"/>
      <c r="K54" s="73">
        <v>3483.6</v>
      </c>
      <c r="L54" s="73"/>
      <c r="M54" s="73"/>
      <c r="N54" s="73"/>
      <c r="O54" s="72"/>
      <c r="P54" s="63"/>
    </row>
    <row r="55" spans="1:16" s="52" customFormat="1" ht="12.75">
      <c r="A55" s="70"/>
      <c r="B55" s="7" t="s">
        <v>229</v>
      </c>
      <c r="C55" s="65"/>
      <c r="D55" s="71"/>
      <c r="E55" s="72"/>
      <c r="F55" s="73"/>
      <c r="G55" s="73"/>
      <c r="H55" s="73"/>
      <c r="I55" s="73"/>
      <c r="J55" s="73"/>
      <c r="K55" s="73">
        <v>3048.59</v>
      </c>
      <c r="L55" s="73"/>
      <c r="M55" s="73"/>
      <c r="N55" s="73"/>
      <c r="O55" s="86"/>
      <c r="P55" s="63"/>
    </row>
  </sheetData>
  <sheetProtection/>
  <mergeCells count="14">
    <mergeCell ref="A3:C3"/>
    <mergeCell ref="E2:I2"/>
    <mergeCell ref="E3:I3"/>
    <mergeCell ref="E16:I16"/>
    <mergeCell ref="E14:I14"/>
    <mergeCell ref="E15:I15"/>
    <mergeCell ref="A42:C42"/>
    <mergeCell ref="A43:C43"/>
    <mergeCell ref="E4:I4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00390625" style="48" customWidth="1"/>
    <col min="5" max="5" width="6.7109375" style="48" customWidth="1"/>
    <col min="6" max="6" width="7.140625" style="48" customWidth="1"/>
    <col min="7" max="7" width="8.28125" style="48" customWidth="1"/>
    <col min="8" max="8" width="7.00390625" style="48" customWidth="1"/>
    <col min="9" max="9" width="6.7109375" style="48" customWidth="1"/>
    <col min="10" max="10" width="6.28125" style="48" customWidth="1"/>
    <col min="11" max="11" width="8.00390625" style="48" customWidth="1"/>
    <col min="12" max="12" width="5.8515625" style="48" customWidth="1"/>
    <col min="13" max="13" width="7.57421875" style="48" customWidth="1"/>
    <col min="14" max="14" width="8.421875" style="48" customWidth="1"/>
    <col min="15" max="15" width="10.7109375" style="48" customWidth="1"/>
    <col min="16" max="16" width="10.421875" style="48" customWidth="1"/>
    <col min="17" max="17" width="20.421875" style="48" customWidth="1"/>
    <col min="18" max="16384" width="9.140625" style="48" customWidth="1"/>
  </cols>
  <sheetData>
    <row r="1" spans="1:3" ht="12.75">
      <c r="A1" s="28"/>
      <c r="B1" s="28"/>
      <c r="C1" s="27"/>
    </row>
    <row r="2" spans="1:19" ht="12.75">
      <c r="A2" s="91"/>
      <c r="B2" s="91"/>
      <c r="C2" s="92"/>
      <c r="D2" s="50"/>
      <c r="E2" s="183"/>
      <c r="F2" s="183"/>
      <c r="G2" s="183"/>
      <c r="H2" s="183"/>
      <c r="I2" s="183"/>
      <c r="M2" s="183"/>
      <c r="N2" s="183"/>
      <c r="O2" s="183"/>
      <c r="P2" s="183"/>
      <c r="Q2" s="183"/>
      <c r="R2" s="50"/>
      <c r="S2" s="50"/>
    </row>
    <row r="3" spans="1:1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M3" s="183"/>
      <c r="N3" s="183"/>
      <c r="O3" s="183"/>
      <c r="P3" s="183"/>
      <c r="Q3" s="183"/>
      <c r="R3" s="50"/>
      <c r="S3" s="50"/>
    </row>
    <row r="4" spans="1:19" ht="15" customHeight="1">
      <c r="A4" s="28"/>
      <c r="B4" s="22"/>
      <c r="C4" s="27"/>
      <c r="D4" s="50"/>
      <c r="E4" s="183"/>
      <c r="F4" s="183"/>
      <c r="G4" s="183"/>
      <c r="H4" s="183"/>
      <c r="I4" s="183"/>
      <c r="M4" s="183"/>
      <c r="N4" s="183"/>
      <c r="O4" s="183"/>
      <c r="P4" s="183"/>
      <c r="Q4" s="183"/>
      <c r="R4" s="50"/>
      <c r="S4" s="50"/>
    </row>
    <row r="5" spans="1:19" ht="12.75">
      <c r="A5" s="28"/>
      <c r="B5" s="22"/>
      <c r="C5" s="27"/>
      <c r="D5" s="50"/>
      <c r="E5" s="50"/>
      <c r="F5" s="50"/>
      <c r="G5" s="50"/>
      <c r="H5" s="50"/>
      <c r="I5" s="50"/>
      <c r="M5" s="50"/>
      <c r="N5" s="50"/>
      <c r="O5" s="50"/>
      <c r="P5" s="50"/>
      <c r="Q5" s="50"/>
      <c r="R5" s="50"/>
      <c r="S5" s="50"/>
    </row>
    <row r="6" spans="1:1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9"/>
      <c r="S6" s="19"/>
    </row>
    <row r="7" spans="1:1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9"/>
      <c r="N7" s="21"/>
      <c r="O7" s="19"/>
      <c r="P7" s="19"/>
      <c r="Q7" s="19"/>
      <c r="R7" s="19"/>
      <c r="S7" s="19"/>
    </row>
    <row r="8" spans="1:19" ht="12.75">
      <c r="A8" s="23"/>
      <c r="B8" s="23"/>
      <c r="C8" s="23"/>
      <c r="D8" s="50"/>
      <c r="E8" s="50"/>
      <c r="F8" s="51"/>
      <c r="G8" s="50"/>
      <c r="H8" s="50"/>
      <c r="I8" s="50"/>
      <c r="M8" s="50"/>
      <c r="N8" s="51"/>
      <c r="O8" s="50"/>
      <c r="P8" s="50"/>
      <c r="Q8" s="50"/>
      <c r="R8" s="50"/>
      <c r="S8" s="50"/>
    </row>
    <row r="9" spans="1:19" ht="12.75">
      <c r="A9" s="23"/>
      <c r="B9" s="24" t="s">
        <v>123</v>
      </c>
      <c r="C9" s="27">
        <v>-264495.29</v>
      </c>
      <c r="D9" s="50"/>
      <c r="E9" s="50"/>
      <c r="F9" s="74"/>
      <c r="G9" s="50"/>
      <c r="H9" s="50"/>
      <c r="I9" s="50"/>
      <c r="M9" s="50"/>
      <c r="N9" s="74"/>
      <c r="O9" s="50"/>
      <c r="P9" s="50"/>
      <c r="Q9" s="50"/>
      <c r="R9" s="50"/>
      <c r="S9" s="50"/>
    </row>
    <row r="10" spans="1:19" ht="12.75">
      <c r="A10" s="23"/>
      <c r="B10" s="24" t="s">
        <v>51</v>
      </c>
      <c r="C10" s="25">
        <f>337082.76+14700.03</f>
        <v>351782.79000000004</v>
      </c>
      <c r="D10" s="50"/>
      <c r="E10" s="50"/>
      <c r="F10" s="50"/>
      <c r="G10" s="50"/>
      <c r="H10" s="50"/>
      <c r="I10" s="50"/>
      <c r="M10" s="50"/>
      <c r="N10" s="50"/>
      <c r="O10" s="50"/>
      <c r="P10" s="50"/>
      <c r="Q10" s="50"/>
      <c r="R10" s="50"/>
      <c r="S10" s="50"/>
    </row>
    <row r="11" spans="1:19" ht="12.75">
      <c r="A11" s="28"/>
      <c r="B11" s="26" t="s">
        <v>108</v>
      </c>
      <c r="C11" s="27">
        <f>326353.69+13218.08</f>
        <v>339571.77</v>
      </c>
      <c r="D11" s="50"/>
      <c r="E11" s="50"/>
      <c r="F11" s="50"/>
      <c r="G11" s="50"/>
      <c r="H11" s="50"/>
      <c r="I11" s="50"/>
      <c r="M11" s="50"/>
      <c r="N11" s="50"/>
      <c r="O11" s="50"/>
      <c r="P11" s="50"/>
      <c r="Q11" s="50"/>
      <c r="R11" s="50"/>
      <c r="S11" s="50"/>
    </row>
    <row r="12" spans="1:19" ht="12.75">
      <c r="A12" s="28"/>
      <c r="B12" s="28" t="s">
        <v>48</v>
      </c>
      <c r="C12" s="27">
        <f>C18</f>
        <v>397717.35000000003</v>
      </c>
      <c r="D12" s="50"/>
      <c r="E12" s="50"/>
      <c r="F12" s="50"/>
      <c r="G12" s="50"/>
      <c r="H12" s="50"/>
      <c r="I12" s="50"/>
      <c r="M12" s="50"/>
      <c r="N12" s="50"/>
      <c r="O12" s="50"/>
      <c r="P12" s="50"/>
      <c r="Q12" s="50"/>
      <c r="R12" s="50"/>
      <c r="S12" s="50"/>
    </row>
    <row r="13" spans="1:19" ht="12.75">
      <c r="A13" s="28"/>
      <c r="B13" s="28" t="s">
        <v>124</v>
      </c>
      <c r="C13" s="27">
        <f>C9+C11-C12</f>
        <v>-322640.87</v>
      </c>
      <c r="D13" s="50"/>
      <c r="E13" s="50"/>
      <c r="F13" s="50"/>
      <c r="G13" s="50"/>
      <c r="H13" s="50"/>
      <c r="I13" s="50"/>
      <c r="M13" s="50"/>
      <c r="N13" s="50"/>
      <c r="O13" s="50"/>
      <c r="P13" s="50"/>
      <c r="Q13" s="50"/>
      <c r="R13" s="50"/>
      <c r="S13" s="50"/>
    </row>
    <row r="14" spans="1:19" ht="12.75">
      <c r="A14" s="88"/>
      <c r="B14" s="99"/>
      <c r="C14" s="100"/>
      <c r="D14" s="50"/>
      <c r="E14" s="183"/>
      <c r="F14" s="183"/>
      <c r="G14" s="183"/>
      <c r="H14" s="183"/>
      <c r="I14" s="183"/>
      <c r="M14" s="183"/>
      <c r="N14" s="183"/>
      <c r="O14" s="183"/>
      <c r="P14" s="183"/>
      <c r="Q14" s="183"/>
      <c r="R14" s="50"/>
      <c r="S14" s="50"/>
    </row>
    <row r="15" spans="1:1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  <c r="M15" s="183"/>
      <c r="N15" s="183"/>
      <c r="O15" s="183"/>
      <c r="P15" s="183"/>
      <c r="Q15" s="183"/>
      <c r="R15" s="50"/>
      <c r="S15" s="50"/>
    </row>
    <row r="16" spans="1:19" ht="12.75">
      <c r="A16" s="191"/>
      <c r="B16" s="192"/>
      <c r="C16" s="192"/>
      <c r="D16" s="50"/>
      <c r="E16" s="183"/>
      <c r="F16" s="183"/>
      <c r="G16" s="183"/>
      <c r="H16" s="183"/>
      <c r="I16" s="183"/>
      <c r="M16" s="183"/>
      <c r="N16" s="183"/>
      <c r="O16" s="183"/>
      <c r="P16" s="183"/>
      <c r="Q16" s="183"/>
      <c r="R16" s="50"/>
      <c r="S16" s="50"/>
    </row>
    <row r="17" spans="1:19" ht="12.75">
      <c r="A17" s="78"/>
      <c r="B17" s="79" t="s">
        <v>84</v>
      </c>
      <c r="C17" s="80"/>
      <c r="D17" s="50"/>
      <c r="E17" s="50"/>
      <c r="F17" s="50"/>
      <c r="G17" s="50"/>
      <c r="H17" s="50"/>
      <c r="I17" s="50"/>
      <c r="M17" s="50"/>
      <c r="N17" s="50"/>
      <c r="O17" s="50"/>
      <c r="P17" s="50"/>
      <c r="Q17" s="50"/>
      <c r="R17" s="50"/>
      <c r="S17" s="50"/>
    </row>
    <row r="18" spans="1:5" s="52" customFormat="1" ht="12.75">
      <c r="A18" s="32"/>
      <c r="B18" s="33" t="s">
        <v>2</v>
      </c>
      <c r="C18" s="34">
        <f>SUM(C19:C37)</f>
        <v>397717.35000000003</v>
      </c>
      <c r="E18" s="35"/>
    </row>
    <row r="19" spans="1:5" s="52" customFormat="1" ht="12.75">
      <c r="A19" s="36"/>
      <c r="B19" s="37" t="s">
        <v>523</v>
      </c>
      <c r="C19" s="38">
        <v>332.69</v>
      </c>
      <c r="E19" s="39"/>
    </row>
    <row r="20" spans="1:5" s="52" customFormat="1" ht="12.75">
      <c r="A20" s="36"/>
      <c r="B20" s="37" t="s">
        <v>516</v>
      </c>
      <c r="C20" s="38">
        <v>32499.73</v>
      </c>
      <c r="E20" s="39"/>
    </row>
    <row r="21" spans="1:5" s="52" customFormat="1" ht="12.75" customHeight="1">
      <c r="A21" s="36"/>
      <c r="B21" s="37" t="s">
        <v>524</v>
      </c>
      <c r="C21" s="38">
        <v>128268.02</v>
      </c>
      <c r="E21" s="39"/>
    </row>
    <row r="22" spans="1:5" s="52" customFormat="1" ht="12.75">
      <c r="A22" s="36"/>
      <c r="B22" s="37" t="s">
        <v>517</v>
      </c>
      <c r="C22" s="38">
        <v>36489.59</v>
      </c>
      <c r="E22" s="39"/>
    </row>
    <row r="23" spans="1:5" s="52" customFormat="1" ht="12.75">
      <c r="A23" s="36"/>
      <c r="B23" s="37" t="s">
        <v>525</v>
      </c>
      <c r="C23" s="38">
        <v>2273.51</v>
      </c>
      <c r="E23" s="39"/>
    </row>
    <row r="24" spans="1:5" s="52" customFormat="1" ht="12.75">
      <c r="A24" s="36"/>
      <c r="B24" s="37" t="s">
        <v>538</v>
      </c>
      <c r="C24" s="38">
        <v>4106.31</v>
      </c>
      <c r="E24" s="39"/>
    </row>
    <row r="25" spans="1:5" s="52" customFormat="1" ht="12.75">
      <c r="A25" s="36"/>
      <c r="B25" s="37" t="s">
        <v>515</v>
      </c>
      <c r="C25" s="38">
        <v>3554.42</v>
      </c>
      <c r="E25" s="39"/>
    </row>
    <row r="26" spans="1:5" s="52" customFormat="1" ht="12.75">
      <c r="A26" s="36"/>
      <c r="B26" s="37" t="s">
        <v>529</v>
      </c>
      <c r="C26" s="38">
        <v>5959.31</v>
      </c>
      <c r="E26" s="39"/>
    </row>
    <row r="27" spans="1:5" s="52" customFormat="1" ht="12.75">
      <c r="A27" s="36"/>
      <c r="B27" s="37" t="s">
        <v>514</v>
      </c>
      <c r="C27" s="38">
        <v>4370.44</v>
      </c>
      <c r="E27" s="39"/>
    </row>
    <row r="28" spans="1:5" s="52" customFormat="1" ht="12.75">
      <c r="A28" s="36"/>
      <c r="B28" s="37" t="s">
        <v>513</v>
      </c>
      <c r="C28" s="38">
        <v>3172.71</v>
      </c>
      <c r="E28" s="39"/>
    </row>
    <row r="29" spans="1:5" s="52" customFormat="1" ht="12.75">
      <c r="A29" s="36"/>
      <c r="B29" s="37" t="s">
        <v>522</v>
      </c>
      <c r="C29" s="38">
        <v>441.8</v>
      </c>
      <c r="E29" s="39"/>
    </row>
    <row r="30" spans="1:5" s="52" customFormat="1" ht="12.75">
      <c r="A30" s="36"/>
      <c r="B30" s="37" t="s">
        <v>519</v>
      </c>
      <c r="C30" s="38">
        <v>2134.73</v>
      </c>
      <c r="E30" s="39"/>
    </row>
    <row r="31" spans="1:5" s="52" customFormat="1" ht="12.75">
      <c r="A31" s="36"/>
      <c r="B31" s="37" t="s">
        <v>521</v>
      </c>
      <c r="C31" s="38">
        <v>417.14</v>
      </c>
      <c r="E31" s="39"/>
    </row>
    <row r="32" spans="1:5" s="52" customFormat="1" ht="12.75">
      <c r="A32" s="36"/>
      <c r="B32" s="37" t="s">
        <v>518</v>
      </c>
      <c r="C32" s="38">
        <v>61584.88</v>
      </c>
      <c r="E32" s="39"/>
    </row>
    <row r="33" spans="1:5" s="52" customFormat="1" ht="12.75">
      <c r="A33" s="36"/>
      <c r="B33" s="37" t="s">
        <v>520</v>
      </c>
      <c r="C33" s="38">
        <v>84674.18</v>
      </c>
      <c r="E33" s="39"/>
    </row>
    <row r="34" spans="1:5" s="52" customFormat="1" ht="12.75">
      <c r="A34" s="36"/>
      <c r="B34" s="37" t="s">
        <v>527</v>
      </c>
      <c r="C34" s="38">
        <v>14434.59</v>
      </c>
      <c r="E34" s="39"/>
    </row>
    <row r="35" spans="1:5" s="52" customFormat="1" ht="12.75">
      <c r="A35" s="36"/>
      <c r="B35" s="37" t="s">
        <v>536</v>
      </c>
      <c r="C35" s="38">
        <v>1840</v>
      </c>
      <c r="E35" s="39"/>
    </row>
    <row r="36" spans="1:5" s="52" customFormat="1" ht="12.75">
      <c r="A36" s="36"/>
      <c r="B36" s="37" t="s">
        <v>526</v>
      </c>
      <c r="C36" s="38">
        <v>28.45</v>
      </c>
      <c r="E36" s="39"/>
    </row>
    <row r="37" spans="1:5" s="52" customFormat="1" ht="12.75">
      <c r="A37" s="36"/>
      <c r="B37" s="37" t="s">
        <v>530</v>
      </c>
      <c r="C37" s="38">
        <v>11134.85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397717.35000000003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56236.47</v>
      </c>
    </row>
    <row r="45" spans="2:3" ht="12.75">
      <c r="B45" s="24" t="s">
        <v>51</v>
      </c>
      <c r="C45" s="25">
        <f>89745+3907.61</f>
        <v>93652.61</v>
      </c>
    </row>
    <row r="46" spans="2:3" ht="12.75">
      <c r="B46" s="26" t="s">
        <v>108</v>
      </c>
      <c r="C46" s="27">
        <f>86672.31+3513.67</f>
        <v>90185.98</v>
      </c>
    </row>
    <row r="47" spans="2:3" ht="12.75">
      <c r="B47" s="28" t="s">
        <v>107</v>
      </c>
      <c r="C47" s="27">
        <v>175539.6</v>
      </c>
    </row>
    <row r="48" spans="2:3" ht="12.75">
      <c r="B48" s="28" t="s">
        <v>117</v>
      </c>
      <c r="C48" s="27">
        <f>C44+C46-C47</f>
        <v>-29117.149999999994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47" t="s">
        <v>230</v>
      </c>
      <c r="C51" s="65">
        <f>SUM(D51+E51+F51+G51+H51+I51+J51+K51+L51+M51+N51+O40)</f>
        <v>175539.59999999998</v>
      </c>
      <c r="D51" s="66">
        <f aca="true" t="shared" si="0" ref="D51:L51">SUM(D52:D63)</f>
        <v>0</v>
      </c>
      <c r="E51" s="67">
        <f t="shared" si="0"/>
        <v>0</v>
      </c>
      <c r="F51" s="68">
        <f t="shared" si="0"/>
        <v>3304.37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111551.23</v>
      </c>
      <c r="L51" s="68">
        <f t="shared" si="0"/>
        <v>53060</v>
      </c>
      <c r="M51" s="68">
        <f>SUM(M53:M63)</f>
        <v>0</v>
      </c>
      <c r="N51" s="68">
        <f>SUM(N53:N63)</f>
        <v>7624</v>
      </c>
      <c r="O51" s="69">
        <f>SUM(O58:O63)</f>
        <v>0</v>
      </c>
      <c r="P51" s="63"/>
    </row>
    <row r="52" spans="1:16" s="52" customFormat="1" ht="12.75">
      <c r="A52" s="70">
        <v>23</v>
      </c>
      <c r="B52" s="6" t="s">
        <v>231</v>
      </c>
      <c r="C52" s="70"/>
      <c r="D52" s="71"/>
      <c r="E52" s="72"/>
      <c r="F52" s="73">
        <v>3304.37</v>
      </c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232</v>
      </c>
      <c r="C53" s="65"/>
      <c r="D53" s="71"/>
      <c r="E53" s="72"/>
      <c r="F53" s="73"/>
      <c r="G53" s="73"/>
      <c r="H53" s="73"/>
      <c r="I53" s="73"/>
      <c r="J53" s="73"/>
      <c r="K53" s="73">
        <v>108211.26</v>
      </c>
      <c r="L53" s="73"/>
      <c r="M53" s="73"/>
      <c r="N53" s="73"/>
      <c r="O53" s="72"/>
      <c r="P53" s="63"/>
    </row>
    <row r="54" spans="1:16" s="52" customFormat="1" ht="12.75">
      <c r="A54" s="70"/>
      <c r="B54" s="7" t="s">
        <v>233</v>
      </c>
      <c r="C54" s="65"/>
      <c r="D54" s="71"/>
      <c r="E54" s="72"/>
      <c r="F54" s="73"/>
      <c r="G54" s="73"/>
      <c r="H54" s="73"/>
      <c r="I54" s="73"/>
      <c r="J54" s="73"/>
      <c r="K54" s="73">
        <v>2700.81</v>
      </c>
      <c r="L54" s="73"/>
      <c r="M54" s="73"/>
      <c r="N54" s="73"/>
      <c r="O54" s="72"/>
      <c r="P54" s="63"/>
    </row>
    <row r="55" spans="1:16" s="52" customFormat="1" ht="12.75">
      <c r="A55" s="70"/>
      <c r="B55" s="7" t="s">
        <v>234</v>
      </c>
      <c r="C55" s="65"/>
      <c r="D55" s="71"/>
      <c r="E55" s="72"/>
      <c r="F55" s="73"/>
      <c r="G55" s="73"/>
      <c r="H55" s="73"/>
      <c r="I55" s="73"/>
      <c r="J55" s="73"/>
      <c r="K55" s="73">
        <v>639.16</v>
      </c>
      <c r="L55" s="73"/>
      <c r="M55" s="73"/>
      <c r="N55" s="73"/>
      <c r="O55" s="72"/>
      <c r="P55" s="63"/>
    </row>
    <row r="56" spans="1:16" s="52" customFormat="1" ht="12.75">
      <c r="A56" s="70"/>
      <c r="B56" s="7" t="s">
        <v>235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53060</v>
      </c>
      <c r="M56" s="73"/>
      <c r="N56" s="73"/>
      <c r="O56" s="72"/>
      <c r="P56" s="63"/>
    </row>
    <row r="57" spans="1:16" s="52" customFormat="1" ht="12.75">
      <c r="A57" s="70"/>
      <c r="B57" s="7" t="s">
        <v>236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3549</v>
      </c>
      <c r="O57" s="72"/>
      <c r="P57" s="63"/>
    </row>
    <row r="58" spans="1:16" s="52" customFormat="1" ht="12.75">
      <c r="A58" s="70"/>
      <c r="B58" s="9" t="s">
        <v>237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4075</v>
      </c>
      <c r="O58" s="86"/>
      <c r="P58" s="127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  <row r="61" spans="1:15" ht="12.75">
      <c r="A61" s="87"/>
      <c r="B61" s="3"/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86"/>
    </row>
    <row r="62" spans="1:15" ht="12.75">
      <c r="A62" s="87"/>
      <c r="B62" s="3"/>
      <c r="C62" s="70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86"/>
    </row>
  </sheetData>
  <sheetProtection/>
  <mergeCells count="20">
    <mergeCell ref="E2:I2"/>
    <mergeCell ref="E3:I3"/>
    <mergeCell ref="M2:Q2"/>
    <mergeCell ref="M3:Q3"/>
    <mergeCell ref="A3:C3"/>
    <mergeCell ref="M16:Q16"/>
    <mergeCell ref="E15:I15"/>
    <mergeCell ref="E16:I16"/>
    <mergeCell ref="M15:Q15"/>
    <mergeCell ref="E4:I4"/>
    <mergeCell ref="M14:Q14"/>
    <mergeCell ref="E14:I14"/>
    <mergeCell ref="M4:Q4"/>
    <mergeCell ref="A41:C41"/>
    <mergeCell ref="A42:C42"/>
    <mergeCell ref="A6:C6"/>
    <mergeCell ref="A7:C7"/>
    <mergeCell ref="A15:A16"/>
    <mergeCell ref="B15:B16"/>
    <mergeCell ref="C15:C1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7.421875" style="48" customWidth="1"/>
    <col min="5" max="5" width="7.7109375" style="48" customWidth="1"/>
    <col min="6" max="6" width="7.57421875" style="48" customWidth="1"/>
    <col min="7" max="7" width="6.140625" style="48" customWidth="1"/>
    <col min="8" max="8" width="6.28125" style="48" customWidth="1"/>
    <col min="9" max="9" width="6.7109375" style="48" customWidth="1"/>
    <col min="10" max="10" width="9.140625" style="48" customWidth="1"/>
    <col min="11" max="11" width="6.28125" style="48" customWidth="1"/>
    <col min="12" max="12" width="6.7109375" style="48" customWidth="1"/>
    <col min="13" max="13" width="6.8515625" style="48" customWidth="1"/>
    <col min="14" max="14" width="8.140625" style="48" customWidth="1"/>
    <col min="15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-214725.27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349181.43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330689.02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371960.2699999999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-255996.51999999987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85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371960.2699999999</v>
      </c>
      <c r="E18" s="35"/>
    </row>
    <row r="19" spans="1:5" s="52" customFormat="1" ht="12.75">
      <c r="A19" s="36"/>
      <c r="B19" s="37" t="s">
        <v>523</v>
      </c>
      <c r="C19" s="38">
        <v>303.81</v>
      </c>
      <c r="E19" s="39"/>
    </row>
    <row r="20" spans="1:5" s="52" customFormat="1" ht="12.75">
      <c r="A20" s="36"/>
      <c r="B20" s="37" t="s">
        <v>516</v>
      </c>
      <c r="C20" s="38">
        <v>31934.86</v>
      </c>
      <c r="E20" s="39"/>
    </row>
    <row r="21" spans="1:5" s="52" customFormat="1" ht="12.75" customHeight="1">
      <c r="A21" s="36"/>
      <c r="B21" s="37" t="s">
        <v>524</v>
      </c>
      <c r="C21" s="38">
        <v>117132.61</v>
      </c>
      <c r="E21" s="39"/>
    </row>
    <row r="22" spans="1:5" s="52" customFormat="1" ht="12.75">
      <c r="A22" s="36"/>
      <c r="B22" s="37" t="s">
        <v>517</v>
      </c>
      <c r="C22" s="38">
        <v>34432.23</v>
      </c>
      <c r="E22" s="39"/>
    </row>
    <row r="23" spans="1:5" s="52" customFormat="1" ht="12.75">
      <c r="A23" s="36"/>
      <c r="B23" s="37" t="s">
        <v>525</v>
      </c>
      <c r="C23" s="38">
        <v>2076.12</v>
      </c>
      <c r="E23" s="39"/>
    </row>
    <row r="24" spans="1:5" s="52" customFormat="1" ht="12.75">
      <c r="A24" s="36"/>
      <c r="B24" s="37" t="s">
        <v>538</v>
      </c>
      <c r="C24" s="38">
        <v>3749.84</v>
      </c>
      <c r="E24" s="39"/>
    </row>
    <row r="25" spans="1:5" s="52" customFormat="1" ht="12.75">
      <c r="A25" s="36"/>
      <c r="B25" s="37" t="s">
        <v>515</v>
      </c>
      <c r="C25" s="38">
        <v>3245.85</v>
      </c>
      <c r="E25" s="39"/>
    </row>
    <row r="26" spans="1:5" s="52" customFormat="1" ht="12.75">
      <c r="A26" s="36"/>
      <c r="B26" s="37" t="s">
        <v>529</v>
      </c>
      <c r="C26" s="38">
        <v>5441.96</v>
      </c>
      <c r="E26" s="39"/>
    </row>
    <row r="27" spans="1:5" s="52" customFormat="1" ht="12.75">
      <c r="A27" s="36"/>
      <c r="B27" s="37" t="s">
        <v>514</v>
      </c>
      <c r="C27" s="38">
        <v>3991.02</v>
      </c>
      <c r="E27" s="39"/>
    </row>
    <row r="28" spans="1:5" s="52" customFormat="1" ht="12.75">
      <c r="A28" s="36"/>
      <c r="B28" s="37" t="s">
        <v>513</v>
      </c>
      <c r="C28" s="38">
        <v>2897.25</v>
      </c>
      <c r="E28" s="39"/>
    </row>
    <row r="29" spans="1:5" s="52" customFormat="1" ht="12.75">
      <c r="A29" s="36"/>
      <c r="B29" s="37" t="s">
        <v>522</v>
      </c>
      <c r="C29" s="38">
        <v>403.45</v>
      </c>
      <c r="E29" s="39"/>
    </row>
    <row r="30" spans="1:5" s="52" customFormat="1" ht="12.75">
      <c r="A30" s="36"/>
      <c r="B30" s="37" t="s">
        <v>519</v>
      </c>
      <c r="C30" s="38">
        <v>1949.4</v>
      </c>
      <c r="E30" s="39"/>
    </row>
    <row r="31" spans="1:5" s="52" customFormat="1" ht="12.75">
      <c r="A31" s="36"/>
      <c r="B31" s="37" t="s">
        <v>521</v>
      </c>
      <c r="C31" s="38">
        <v>380.93</v>
      </c>
      <c r="E31" s="39"/>
    </row>
    <row r="32" spans="1:5" s="52" customFormat="1" ht="12.75">
      <c r="A32" s="36"/>
      <c r="B32" s="37" t="s">
        <v>518</v>
      </c>
      <c r="C32" s="38">
        <v>56238.46</v>
      </c>
      <c r="E32" s="39"/>
    </row>
    <row r="33" spans="1:5" s="52" customFormat="1" ht="12.75">
      <c r="A33" s="36"/>
      <c r="B33" s="37" t="s">
        <v>520</v>
      </c>
      <c r="C33" s="38">
        <v>77323.29</v>
      </c>
      <c r="E33" s="39"/>
    </row>
    <row r="34" spans="1:5" s="52" customFormat="1" ht="12.75">
      <c r="A34" s="36"/>
      <c r="B34" s="37" t="s">
        <v>527</v>
      </c>
      <c r="C34" s="38">
        <v>13181.48</v>
      </c>
      <c r="E34" s="39"/>
    </row>
    <row r="35" spans="1:5" s="52" customFormat="1" ht="12.75">
      <c r="A35" s="36"/>
      <c r="B35" s="37" t="s">
        <v>532</v>
      </c>
      <c r="C35" s="38">
        <v>7083.54</v>
      </c>
      <c r="E35" s="39"/>
    </row>
    <row r="36" spans="1:5" s="52" customFormat="1" ht="12.75">
      <c r="A36" s="36"/>
      <c r="B36" s="37" t="s">
        <v>526</v>
      </c>
      <c r="C36" s="38">
        <v>25.98</v>
      </c>
      <c r="E36" s="39"/>
    </row>
    <row r="37" spans="1:5" s="52" customFormat="1" ht="12.75">
      <c r="A37" s="36"/>
      <c r="B37" s="37" t="s">
        <v>530</v>
      </c>
      <c r="C37" s="38">
        <v>10168.19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371960.2699999999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34188.34</v>
      </c>
    </row>
    <row r="45" spans="2:3" ht="12.75">
      <c r="B45" s="24" t="s">
        <v>51</v>
      </c>
      <c r="C45" s="25">
        <v>90721.86</v>
      </c>
    </row>
    <row r="46" spans="2:3" ht="12.75">
      <c r="B46" s="26" t="s">
        <v>52</v>
      </c>
      <c r="C46" s="27">
        <v>86942.03</v>
      </c>
    </row>
    <row r="47" spans="2:3" ht="12.75">
      <c r="B47" s="28" t="s">
        <v>107</v>
      </c>
      <c r="C47" s="27">
        <v>44060.83</v>
      </c>
    </row>
    <row r="48" spans="2:3" ht="12.75">
      <c r="B48" s="28" t="s">
        <v>117</v>
      </c>
      <c r="C48" s="27">
        <f>C44+C46-C47</f>
        <v>77069.54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75" t="s">
        <v>67</v>
      </c>
      <c r="O50" s="76" t="s">
        <v>68</v>
      </c>
      <c r="P50" s="63"/>
    </row>
    <row r="51" spans="1:16" s="52" customFormat="1" ht="13.5" thickBot="1">
      <c r="A51" s="64" t="s">
        <v>54</v>
      </c>
      <c r="B51" s="47" t="s">
        <v>238</v>
      </c>
      <c r="C51" s="65">
        <f>SUM(D51+E51+F51+G51+H51+I51+J51+K51+L51+M51+N51)</f>
        <v>44060.83</v>
      </c>
      <c r="D51" s="66">
        <f aca="true" t="shared" si="0" ref="D51:L51">SUM(D52:D59)</f>
        <v>0</v>
      </c>
      <c r="E51" s="67">
        <f t="shared" si="0"/>
        <v>21047.97</v>
      </c>
      <c r="F51" s="68">
        <f t="shared" si="0"/>
        <v>0</v>
      </c>
      <c r="G51" s="68">
        <f t="shared" si="0"/>
        <v>4413.42</v>
      </c>
      <c r="H51" s="68">
        <f t="shared" si="0"/>
        <v>0</v>
      </c>
      <c r="I51" s="68">
        <f t="shared" si="0"/>
        <v>1312.44</v>
      </c>
      <c r="J51" s="68">
        <f t="shared" si="0"/>
        <v>0</v>
      </c>
      <c r="K51" s="68">
        <f t="shared" si="0"/>
        <v>0</v>
      </c>
      <c r="L51" s="68">
        <f t="shared" si="0"/>
        <v>9293</v>
      </c>
      <c r="M51" s="68">
        <f>SUM(M53:M59)</f>
        <v>0</v>
      </c>
      <c r="N51" s="128">
        <f>SUM(N53:N59)</f>
        <v>7994</v>
      </c>
      <c r="O51" s="72">
        <f>SUM(O54:O59)</f>
        <v>0</v>
      </c>
      <c r="P51" s="63"/>
    </row>
    <row r="52" spans="1:16" s="52" customFormat="1" ht="51">
      <c r="A52" s="70">
        <v>24</v>
      </c>
      <c r="B52" s="6" t="s">
        <v>239</v>
      </c>
      <c r="C52" s="70"/>
      <c r="D52" s="71"/>
      <c r="E52" s="72">
        <v>21047.97</v>
      </c>
      <c r="F52" s="73"/>
      <c r="G52" s="73"/>
      <c r="H52" s="73"/>
      <c r="I52" s="73"/>
      <c r="J52" s="73"/>
      <c r="K52" s="73"/>
      <c r="L52" s="73"/>
      <c r="M52" s="73"/>
      <c r="N52" s="77"/>
      <c r="O52" s="72"/>
      <c r="P52" s="63"/>
    </row>
    <row r="53" spans="1:16" s="52" customFormat="1" ht="12.75">
      <c r="A53" s="70"/>
      <c r="B53" s="7" t="s">
        <v>240</v>
      </c>
      <c r="C53" s="65"/>
      <c r="D53" s="71"/>
      <c r="E53" s="72"/>
      <c r="F53" s="73"/>
      <c r="G53" s="73">
        <v>4413.42</v>
      </c>
      <c r="H53" s="73"/>
      <c r="I53" s="48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241</v>
      </c>
      <c r="C54" s="65"/>
      <c r="D54" s="71"/>
      <c r="E54" s="72"/>
      <c r="F54" s="73"/>
      <c r="G54" s="73"/>
      <c r="H54" s="73"/>
      <c r="I54" s="73">
        <v>1312.44</v>
      </c>
      <c r="J54" s="73"/>
      <c r="K54" s="73"/>
      <c r="L54" s="73"/>
      <c r="M54" s="73"/>
      <c r="N54" s="73"/>
      <c r="O54" s="86"/>
      <c r="P54" s="63"/>
    </row>
    <row r="55" spans="1:16" s="52" customFormat="1" ht="25.5">
      <c r="A55" s="70"/>
      <c r="B55" s="9" t="s">
        <v>242</v>
      </c>
      <c r="C55" s="65"/>
      <c r="D55" s="71"/>
      <c r="E55" s="72"/>
      <c r="F55" s="73"/>
      <c r="G55" s="73"/>
      <c r="H55" s="73"/>
      <c r="I55" s="73"/>
      <c r="J55" s="73"/>
      <c r="K55" s="73"/>
      <c r="L55" s="73">
        <v>9293</v>
      </c>
      <c r="M55" s="73"/>
      <c r="N55" s="73"/>
      <c r="O55" s="72"/>
      <c r="P55" s="63"/>
    </row>
    <row r="56" spans="1:16" s="52" customFormat="1" ht="12.75">
      <c r="A56" s="70"/>
      <c r="B56" s="7" t="s">
        <v>243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3549</v>
      </c>
      <c r="O56" s="72"/>
      <c r="P56" s="63"/>
    </row>
    <row r="57" spans="1:16" s="52" customFormat="1" ht="25.5">
      <c r="A57" s="70"/>
      <c r="B57" s="9" t="s">
        <v>244</v>
      </c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4445</v>
      </c>
      <c r="O57" s="72"/>
      <c r="P57" s="63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42" sqref="A42:IV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28125" style="48" customWidth="1"/>
    <col min="5" max="5" width="7.28125" style="48" customWidth="1"/>
    <col min="6" max="6" width="6.28125" style="48" customWidth="1"/>
    <col min="7" max="7" width="5.57421875" style="48" customWidth="1"/>
    <col min="8" max="8" width="5.140625" style="48" customWidth="1"/>
    <col min="9" max="9" width="6.8515625" style="48" customWidth="1"/>
    <col min="10" max="10" width="6.28125" style="48" customWidth="1"/>
    <col min="11" max="11" width="7.421875" style="48" customWidth="1"/>
    <col min="12" max="13" width="5.421875" style="48" customWidth="1"/>
    <col min="14" max="14" width="5.57421875" style="48" customWidth="1"/>
    <col min="15" max="15" width="6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10" ht="52.5" customHeight="1">
      <c r="A2" s="187" t="s">
        <v>122</v>
      </c>
      <c r="B2" s="187"/>
      <c r="C2" s="187"/>
      <c r="D2" s="50"/>
      <c r="E2" s="183"/>
      <c r="F2" s="183"/>
      <c r="G2" s="183"/>
      <c r="H2" s="183"/>
      <c r="I2" s="183"/>
      <c r="J2" s="50"/>
    </row>
    <row r="3" spans="1:10" ht="12.75">
      <c r="A3" s="28"/>
      <c r="B3" s="22"/>
      <c r="C3" s="27"/>
      <c r="D3" s="50"/>
      <c r="E3" s="183"/>
      <c r="F3" s="183"/>
      <c r="G3" s="183"/>
      <c r="H3" s="183"/>
      <c r="I3" s="183"/>
      <c r="J3" s="50"/>
    </row>
    <row r="4" spans="1:10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</row>
    <row r="5" spans="1:10" s="20" customFormat="1" ht="15.75">
      <c r="A5" s="186" t="s">
        <v>50</v>
      </c>
      <c r="B5" s="186"/>
      <c r="C5" s="186"/>
      <c r="D5" s="19"/>
      <c r="E5" s="19"/>
      <c r="F5" s="19"/>
      <c r="G5" s="19"/>
      <c r="H5" s="19"/>
      <c r="I5" s="19"/>
      <c r="J5" s="19"/>
    </row>
    <row r="6" spans="1:10" s="20" customFormat="1" ht="15.75">
      <c r="A6" s="185" t="s">
        <v>115</v>
      </c>
      <c r="B6" s="185"/>
      <c r="C6" s="185"/>
      <c r="D6" s="19"/>
      <c r="E6" s="19"/>
      <c r="F6" s="19"/>
      <c r="G6" s="19"/>
      <c r="H6" s="19"/>
      <c r="I6" s="19"/>
      <c r="J6" s="19"/>
    </row>
    <row r="7" spans="1:10" ht="12.75">
      <c r="A7" s="23"/>
      <c r="B7" s="23"/>
      <c r="C7" s="23"/>
      <c r="D7" s="50"/>
      <c r="E7" s="50"/>
      <c r="F7" s="51"/>
      <c r="G7" s="50"/>
      <c r="H7" s="50"/>
      <c r="I7" s="50"/>
      <c r="J7" s="50"/>
    </row>
    <row r="8" spans="1:10" ht="12.75">
      <c r="A8" s="23"/>
      <c r="B8" s="24" t="s">
        <v>123</v>
      </c>
      <c r="C8" s="25">
        <v>-9005.16</v>
      </c>
      <c r="D8" s="50"/>
      <c r="E8" s="50"/>
      <c r="F8" s="51"/>
      <c r="G8" s="50"/>
      <c r="H8" s="50"/>
      <c r="I8" s="50"/>
      <c r="J8" s="50"/>
    </row>
    <row r="9" spans="1:10" ht="12.75">
      <c r="A9" s="23"/>
      <c r="B9" s="24" t="s">
        <v>51</v>
      </c>
      <c r="C9" s="25">
        <v>12793.95</v>
      </c>
      <c r="D9" s="50"/>
      <c r="E9" s="50"/>
      <c r="F9" s="74"/>
      <c r="G9" s="50"/>
      <c r="H9" s="50"/>
      <c r="I9" s="50"/>
      <c r="J9" s="50"/>
    </row>
    <row r="10" spans="1:10" ht="12.75">
      <c r="A10" s="28"/>
      <c r="B10" s="26" t="s">
        <v>52</v>
      </c>
      <c r="C10" s="27">
        <v>12884.6</v>
      </c>
      <c r="D10" s="50"/>
      <c r="E10" s="50"/>
      <c r="F10" s="50"/>
      <c r="G10" s="50"/>
      <c r="H10" s="50"/>
      <c r="I10" s="50"/>
      <c r="J10" s="50"/>
    </row>
    <row r="11" spans="1:10" ht="12.75">
      <c r="A11" s="28"/>
      <c r="B11" s="28" t="s">
        <v>48</v>
      </c>
      <c r="C11" s="27">
        <f>C18</f>
        <v>13977.720000000001</v>
      </c>
      <c r="D11" s="50"/>
      <c r="E11" s="50"/>
      <c r="F11" s="50"/>
      <c r="G11" s="50"/>
      <c r="H11" s="50"/>
      <c r="I11" s="50"/>
      <c r="J11" s="50"/>
    </row>
    <row r="12" spans="1:10" ht="12.75">
      <c r="A12" s="28"/>
      <c r="B12" s="28" t="s">
        <v>124</v>
      </c>
      <c r="C12" s="27">
        <f>C8+C10-C11</f>
        <v>-10098.28</v>
      </c>
      <c r="D12" s="50"/>
      <c r="E12" s="183"/>
      <c r="F12" s="183"/>
      <c r="G12" s="183"/>
      <c r="H12" s="183"/>
      <c r="I12" s="183"/>
      <c r="J12" s="50"/>
    </row>
    <row r="13" spans="1:10" ht="12.75">
      <c r="A13" s="81"/>
      <c r="B13" s="82"/>
      <c r="C13" s="83"/>
      <c r="D13" s="50"/>
      <c r="E13" s="183"/>
      <c r="F13" s="183"/>
      <c r="G13" s="183"/>
      <c r="H13" s="183"/>
      <c r="I13" s="183"/>
      <c r="J13" s="50"/>
    </row>
    <row r="14" spans="1:10" ht="12.75">
      <c r="A14" s="88"/>
      <c r="B14" s="82"/>
      <c r="C14" s="83"/>
      <c r="D14" s="50"/>
      <c r="E14" s="183"/>
      <c r="F14" s="183"/>
      <c r="G14" s="183"/>
      <c r="H14" s="183"/>
      <c r="I14" s="183"/>
      <c r="J14" s="50"/>
    </row>
    <row r="15" spans="1:10" ht="27" customHeight="1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J15" s="50"/>
    </row>
    <row r="16" spans="1:10" ht="12.75">
      <c r="A16" s="191"/>
      <c r="B16" s="192"/>
      <c r="C16" s="192"/>
      <c r="D16" s="50"/>
      <c r="E16" s="50"/>
      <c r="F16" s="51"/>
      <c r="G16" s="50"/>
      <c r="H16" s="50"/>
      <c r="I16" s="50"/>
      <c r="J16" s="50"/>
    </row>
    <row r="17" spans="1:10" ht="12.75">
      <c r="A17" s="78"/>
      <c r="B17" s="79" t="s">
        <v>72</v>
      </c>
      <c r="C17" s="80"/>
      <c r="D17" s="50"/>
      <c r="E17" s="50"/>
      <c r="F17" s="51"/>
      <c r="G17" s="50"/>
      <c r="H17" s="50"/>
      <c r="I17" s="50"/>
      <c r="J17" s="50"/>
    </row>
    <row r="18" spans="1:5" s="52" customFormat="1" ht="12.75">
      <c r="A18" s="32"/>
      <c r="B18" s="33" t="s">
        <v>2</v>
      </c>
      <c r="C18" s="34">
        <f>SUM(C19:C36)</f>
        <v>13977.720000000001</v>
      </c>
      <c r="E18" s="35"/>
    </row>
    <row r="19" spans="1:5" s="52" customFormat="1" ht="12.75">
      <c r="A19" s="36"/>
      <c r="B19" s="37" t="s">
        <v>523</v>
      </c>
      <c r="C19" s="38">
        <v>11.65</v>
      </c>
      <c r="E19" s="39"/>
    </row>
    <row r="20" spans="1:5" s="52" customFormat="1" ht="12.75" customHeight="1">
      <c r="A20" s="36"/>
      <c r="B20" s="37" t="s">
        <v>516</v>
      </c>
      <c r="C20" s="38">
        <v>1677.96</v>
      </c>
      <c r="E20" s="39"/>
    </row>
    <row r="21" spans="1:5" s="52" customFormat="1" ht="12.75">
      <c r="A21" s="36"/>
      <c r="B21" s="37" t="s">
        <v>524</v>
      </c>
      <c r="C21" s="38">
        <v>4487.41</v>
      </c>
      <c r="E21" s="39"/>
    </row>
    <row r="22" spans="1:5" s="52" customFormat="1" ht="12.75">
      <c r="A22" s="36"/>
      <c r="B22" s="37" t="s">
        <v>517</v>
      </c>
      <c r="C22" s="38">
        <v>863.67</v>
      </c>
      <c r="E22" s="39"/>
    </row>
    <row r="23" spans="1:5" s="52" customFormat="1" ht="12.75">
      <c r="A23" s="36"/>
      <c r="B23" s="37" t="s">
        <v>525</v>
      </c>
      <c r="C23" s="38">
        <v>79.55</v>
      </c>
      <c r="E23" s="39"/>
    </row>
    <row r="24" spans="1:5" s="52" customFormat="1" ht="12.75">
      <c r="A24" s="36"/>
      <c r="B24" s="37" t="s">
        <v>538</v>
      </c>
      <c r="C24" s="38">
        <v>143.65</v>
      </c>
      <c r="E24" s="39"/>
    </row>
    <row r="25" spans="1:5" s="52" customFormat="1" ht="12.75">
      <c r="A25" s="36"/>
      <c r="B25" s="37" t="s">
        <v>515</v>
      </c>
      <c r="C25" s="38">
        <v>124.35</v>
      </c>
      <c r="E25" s="39"/>
    </row>
    <row r="26" spans="1:5" s="52" customFormat="1" ht="12.75">
      <c r="A26" s="36"/>
      <c r="B26" s="37" t="s">
        <v>529</v>
      </c>
      <c r="C26" s="38">
        <v>208.49</v>
      </c>
      <c r="E26" s="39"/>
    </row>
    <row r="27" spans="1:5" s="52" customFormat="1" ht="12.75">
      <c r="A27" s="36"/>
      <c r="B27" s="37" t="s">
        <v>514</v>
      </c>
      <c r="C27" s="38">
        <v>152.89</v>
      </c>
      <c r="E27" s="39"/>
    </row>
    <row r="28" spans="1:5" s="52" customFormat="1" ht="12.75">
      <c r="A28" s="36"/>
      <c r="B28" s="37" t="s">
        <v>513</v>
      </c>
      <c r="C28" s="38">
        <v>111</v>
      </c>
      <c r="E28" s="39"/>
    </row>
    <row r="29" spans="1:5" s="52" customFormat="1" ht="12.75">
      <c r="A29" s="36"/>
      <c r="B29" s="37" t="s">
        <v>522</v>
      </c>
      <c r="C29" s="38">
        <v>15.46</v>
      </c>
      <c r="E29" s="39"/>
    </row>
    <row r="30" spans="1:5" s="52" customFormat="1" ht="12.75">
      <c r="A30" s="36"/>
      <c r="B30" s="37" t="s">
        <v>519</v>
      </c>
      <c r="C30" s="38">
        <v>74.69</v>
      </c>
      <c r="E30" s="39"/>
    </row>
    <row r="31" spans="1:5" s="52" customFormat="1" ht="12.75">
      <c r="A31" s="36"/>
      <c r="B31" s="37" t="s">
        <v>521</v>
      </c>
      <c r="C31" s="38">
        <v>14.59</v>
      </c>
      <c r="E31" s="39"/>
    </row>
    <row r="32" spans="1:5" s="52" customFormat="1" ht="12.75">
      <c r="A32" s="36"/>
      <c r="B32" s="37" t="s">
        <v>518</v>
      </c>
      <c r="C32" s="38">
        <v>2154.53</v>
      </c>
      <c r="E32" s="39"/>
    </row>
    <row r="33" spans="1:5" s="52" customFormat="1" ht="12.75">
      <c r="A33" s="36"/>
      <c r="B33" s="37" t="s">
        <v>520</v>
      </c>
      <c r="C33" s="38">
        <v>2962.27</v>
      </c>
      <c r="E33" s="39"/>
    </row>
    <row r="34" spans="1:5" s="52" customFormat="1" ht="12.75">
      <c r="A34" s="36"/>
      <c r="B34" s="37" t="s">
        <v>527</v>
      </c>
      <c r="C34" s="38">
        <v>505.01</v>
      </c>
      <c r="E34" s="39"/>
    </row>
    <row r="35" spans="1:5" s="52" customFormat="1" ht="12.75">
      <c r="A35" s="36"/>
      <c r="B35" s="37" t="s">
        <v>526</v>
      </c>
      <c r="C35" s="38">
        <v>1</v>
      </c>
      <c r="E35" s="39"/>
    </row>
    <row r="36" spans="1:5" s="52" customFormat="1" ht="12.75">
      <c r="A36" s="36"/>
      <c r="B36" s="37" t="s">
        <v>530</v>
      </c>
      <c r="C36" s="38">
        <v>389.55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13977.720000000001</v>
      </c>
      <c r="E38" s="35"/>
    </row>
    <row r="42" spans="1:3" s="20" customFormat="1" ht="15.75">
      <c r="A42" s="186" t="s">
        <v>53</v>
      </c>
      <c r="B42" s="186"/>
      <c r="C42" s="186"/>
    </row>
    <row r="43" spans="1:3" s="20" customFormat="1" ht="18.75" customHeight="1">
      <c r="A43" s="185" t="s">
        <v>115</v>
      </c>
      <c r="B43" s="185"/>
      <c r="C43" s="185"/>
    </row>
    <row r="45" spans="2:3" ht="12.75">
      <c r="B45" s="24" t="s">
        <v>123</v>
      </c>
      <c r="C45" s="25">
        <v>13401.78</v>
      </c>
    </row>
    <row r="46" spans="2:3" ht="12.75">
      <c r="B46" s="24" t="s">
        <v>51</v>
      </c>
      <c r="C46" s="25">
        <v>3280.5</v>
      </c>
    </row>
    <row r="47" spans="2:3" ht="12.75">
      <c r="B47" s="26" t="s">
        <v>52</v>
      </c>
      <c r="C47" s="27">
        <v>3376.04</v>
      </c>
    </row>
    <row r="48" spans="2:3" ht="12.75">
      <c r="B48" s="28" t="s">
        <v>107</v>
      </c>
      <c r="C48" s="27">
        <v>0</v>
      </c>
    </row>
    <row r="49" spans="2:3" ht="12.75">
      <c r="B49" s="28" t="s">
        <v>117</v>
      </c>
      <c r="C49" s="27">
        <f>C45+C47-C48</f>
        <v>16777.82</v>
      </c>
    </row>
    <row r="51" ht="13.5" thickBot="1"/>
    <row r="52" spans="1:15" ht="14.25" thickBot="1">
      <c r="A52" s="89" t="s">
        <v>54</v>
      </c>
      <c r="B52" s="46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</row>
    <row r="53" spans="1:15" ht="12.75">
      <c r="A53" s="84"/>
      <c r="B53" s="90" t="s">
        <v>73</v>
      </c>
      <c r="C53" s="65">
        <f>SUM(D53+E53+F53+G53+H53+I53+J53+K53+L53+M53+N53+O53)</f>
        <v>0</v>
      </c>
      <c r="D53" s="66">
        <f aca="true" t="shared" si="0" ref="D53:O53">SUM(D54:D61)</f>
        <v>0</v>
      </c>
      <c r="E53" s="67">
        <f t="shared" si="0"/>
        <v>0</v>
      </c>
      <c r="F53" s="68">
        <f t="shared" si="0"/>
        <v>0</v>
      </c>
      <c r="G53" s="68">
        <f t="shared" si="0"/>
        <v>0</v>
      </c>
      <c r="H53" s="68">
        <f t="shared" si="0"/>
        <v>0</v>
      </c>
      <c r="I53" s="68">
        <f t="shared" si="0"/>
        <v>0</v>
      </c>
      <c r="J53" s="68">
        <f t="shared" si="0"/>
        <v>0</v>
      </c>
      <c r="K53" s="68">
        <f t="shared" si="0"/>
        <v>0</v>
      </c>
      <c r="L53" s="68">
        <f t="shared" si="0"/>
        <v>0</v>
      </c>
      <c r="M53" s="68">
        <f t="shared" si="0"/>
        <v>0</v>
      </c>
      <c r="N53" s="68">
        <f t="shared" si="0"/>
        <v>0</v>
      </c>
      <c r="O53" s="69">
        <f t="shared" si="0"/>
        <v>0</v>
      </c>
    </row>
    <row r="54" spans="1:15" ht="13.5" thickBot="1">
      <c r="A54" s="84"/>
      <c r="B54" s="4"/>
      <c r="C54" s="8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2"/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2"/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</sheetData>
  <sheetProtection/>
  <mergeCells count="14">
    <mergeCell ref="E2:I2"/>
    <mergeCell ref="E3:I3"/>
    <mergeCell ref="E4:I4"/>
    <mergeCell ref="E13:I13"/>
    <mergeCell ref="A2:C2"/>
    <mergeCell ref="A5:C5"/>
    <mergeCell ref="A42:C42"/>
    <mergeCell ref="A43:C43"/>
    <mergeCell ref="E14:I14"/>
    <mergeCell ref="E12:I12"/>
    <mergeCell ref="A6:C6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421875" style="48" customWidth="1"/>
    <col min="5" max="5" width="6.7109375" style="48" customWidth="1"/>
    <col min="6" max="6" width="10.140625" style="48" bestFit="1" customWidth="1"/>
    <col min="7" max="7" width="5.421875" style="48" customWidth="1"/>
    <col min="8" max="8" width="5.7109375" style="48" customWidth="1"/>
    <col min="9" max="9" width="5.8515625" style="48" customWidth="1"/>
    <col min="10" max="10" width="5.7109375" style="48" customWidth="1"/>
    <col min="11" max="11" width="7.00390625" style="48" customWidth="1"/>
    <col min="12" max="12" width="6.421875" style="48" customWidth="1"/>
    <col min="13" max="13" width="6.140625" style="48" customWidth="1"/>
    <col min="14" max="14" width="9.140625" style="48" customWidth="1"/>
    <col min="15" max="15" width="7.851562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-202666.56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342346.68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316488.09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375527.80000000005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-261706.27000000002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86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SUM(C19:C37)</f>
        <v>375527.80000000005</v>
      </c>
      <c r="E18" s="35"/>
    </row>
    <row r="19" spans="1:5" s="52" customFormat="1" ht="12.75">
      <c r="A19" s="36"/>
      <c r="B19" s="37" t="s">
        <v>523</v>
      </c>
      <c r="C19" s="38">
        <v>306.62</v>
      </c>
      <c r="E19" s="39"/>
    </row>
    <row r="20" spans="1:5" s="52" customFormat="1" ht="12.75">
      <c r="A20" s="36"/>
      <c r="B20" s="37" t="s">
        <v>516</v>
      </c>
      <c r="C20" s="38">
        <v>34045.18</v>
      </c>
      <c r="E20" s="39"/>
    </row>
    <row r="21" spans="1:5" s="52" customFormat="1" ht="12.75">
      <c r="A21" s="36"/>
      <c r="B21" s="37" t="s">
        <v>524</v>
      </c>
      <c r="C21" s="38">
        <v>118214.83</v>
      </c>
      <c r="E21" s="39"/>
    </row>
    <row r="22" spans="1:5" s="52" customFormat="1" ht="12.75">
      <c r="A22" s="36"/>
      <c r="B22" s="37" t="s">
        <v>517</v>
      </c>
      <c r="C22" s="38">
        <v>34528.97</v>
      </c>
      <c r="E22" s="39"/>
    </row>
    <row r="23" spans="1:5" s="52" customFormat="1" ht="12.75">
      <c r="A23" s="36"/>
      <c r="B23" s="37" t="s">
        <v>525</v>
      </c>
      <c r="C23" s="38">
        <v>2095.32</v>
      </c>
      <c r="E23" s="39"/>
    </row>
    <row r="24" spans="1:5" s="52" customFormat="1" ht="12.75">
      <c r="A24" s="36"/>
      <c r="B24" s="37" t="s">
        <v>538</v>
      </c>
      <c r="C24" s="38">
        <v>3784.48</v>
      </c>
      <c r="E24" s="39"/>
    </row>
    <row r="25" spans="1:5" s="52" customFormat="1" ht="12.75">
      <c r="A25" s="36"/>
      <c r="B25" s="37" t="s">
        <v>515</v>
      </c>
      <c r="C25" s="38">
        <v>3275.84</v>
      </c>
      <c r="E25" s="39"/>
    </row>
    <row r="26" spans="1:5" s="52" customFormat="1" ht="12.75">
      <c r="A26" s="36"/>
      <c r="B26" s="37" t="s">
        <v>529</v>
      </c>
      <c r="C26" s="38">
        <v>5492.24</v>
      </c>
      <c r="E26" s="39"/>
    </row>
    <row r="27" spans="1:5" s="52" customFormat="1" ht="12.75">
      <c r="A27" s="36"/>
      <c r="B27" s="37" t="s">
        <v>514</v>
      </c>
      <c r="C27" s="38">
        <v>4027.91</v>
      </c>
      <c r="E27" s="39"/>
    </row>
    <row r="28" spans="1:5" s="52" customFormat="1" ht="12.75">
      <c r="A28" s="36"/>
      <c r="B28" s="37" t="s">
        <v>513</v>
      </c>
      <c r="C28" s="38">
        <v>2924.04</v>
      </c>
      <c r="E28" s="39"/>
    </row>
    <row r="29" spans="1:5" s="52" customFormat="1" ht="12.75">
      <c r="A29" s="36"/>
      <c r="B29" s="37" t="s">
        <v>522</v>
      </c>
      <c r="C29" s="38">
        <v>407.17</v>
      </c>
      <c r="E29" s="39"/>
    </row>
    <row r="30" spans="1:5" s="52" customFormat="1" ht="12.75">
      <c r="A30" s="36"/>
      <c r="B30" s="37" t="s">
        <v>519</v>
      </c>
      <c r="C30" s="38">
        <v>1967.4</v>
      </c>
      <c r="E30" s="39"/>
    </row>
    <row r="31" spans="1:5" s="52" customFormat="1" ht="12.75">
      <c r="A31" s="36"/>
      <c r="B31" s="37" t="s">
        <v>521</v>
      </c>
      <c r="C31" s="38">
        <v>384.45</v>
      </c>
      <c r="E31" s="39"/>
    </row>
    <row r="32" spans="1:5" s="52" customFormat="1" ht="12.75">
      <c r="A32" s="36"/>
      <c r="B32" s="37" t="s">
        <v>518</v>
      </c>
      <c r="C32" s="38">
        <v>56758.06</v>
      </c>
      <c r="E32" s="39"/>
    </row>
    <row r="33" spans="1:5" s="52" customFormat="1" ht="12.75">
      <c r="A33" s="36"/>
      <c r="B33" s="37" t="s">
        <v>520</v>
      </c>
      <c r="C33" s="38">
        <v>78037.71</v>
      </c>
      <c r="E33" s="39"/>
    </row>
    <row r="34" spans="1:5" s="52" customFormat="1" ht="12.75">
      <c r="A34" s="36"/>
      <c r="B34" s="37" t="s">
        <v>527</v>
      </c>
      <c r="C34" s="38">
        <v>13303.27</v>
      </c>
      <c r="E34" s="39"/>
    </row>
    <row r="35" spans="1:5" s="52" customFormat="1" ht="12.75">
      <c r="A35" s="36"/>
      <c r="B35" s="37" t="s">
        <v>532</v>
      </c>
      <c r="C35" s="38">
        <v>5685.94</v>
      </c>
      <c r="E35" s="39"/>
    </row>
    <row r="36" spans="1:5" s="52" customFormat="1" ht="12.75">
      <c r="A36" s="36"/>
      <c r="B36" s="37" t="s">
        <v>526</v>
      </c>
      <c r="C36" s="38">
        <v>26.22</v>
      </c>
      <c r="E36" s="39"/>
    </row>
    <row r="37" spans="1:5" s="52" customFormat="1" ht="12.75">
      <c r="A37" s="36"/>
      <c r="B37" s="37" t="s">
        <v>530</v>
      </c>
      <c r="C37" s="38">
        <v>10262.15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375527.80000000005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7">
        <v>172915.64</v>
      </c>
    </row>
    <row r="45" spans="2:3" ht="12.75">
      <c r="B45" s="24" t="s">
        <v>51</v>
      </c>
      <c r="C45" s="25">
        <v>91732.5</v>
      </c>
    </row>
    <row r="46" spans="2:3" ht="12.75">
      <c r="B46" s="26" t="s">
        <v>52</v>
      </c>
      <c r="C46" s="27">
        <v>85553.96</v>
      </c>
    </row>
    <row r="47" spans="2:3" ht="12.75">
      <c r="B47" s="28" t="s">
        <v>107</v>
      </c>
      <c r="C47" s="27">
        <v>45852.56</v>
      </c>
    </row>
    <row r="48" spans="2:3" ht="12.75">
      <c r="B48" s="28" t="s">
        <v>117</v>
      </c>
      <c r="C48" s="27">
        <f>C44+C46-C47</f>
        <v>212617.04000000004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245</v>
      </c>
      <c r="C51" s="65">
        <f>SUM(D51+E51+F51+G51+H51+I51+J51+K51+L51+M51+N51+O40)</f>
        <v>45852.56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21325.67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8853.89</v>
      </c>
      <c r="L51" s="68">
        <f t="shared" si="0"/>
        <v>11295</v>
      </c>
      <c r="M51" s="68">
        <f>SUM(M53:M59)</f>
        <v>2192</v>
      </c>
      <c r="N51" s="68">
        <f>SUM(N53:N59)</f>
        <v>2186</v>
      </c>
      <c r="O51" s="69">
        <f>SUM(O54:O59)</f>
        <v>0</v>
      </c>
      <c r="P51" s="63"/>
    </row>
    <row r="52" spans="1:16" s="52" customFormat="1" ht="38.25">
      <c r="A52" s="97">
        <v>25</v>
      </c>
      <c r="B52" s="6" t="s">
        <v>246</v>
      </c>
      <c r="C52" s="70"/>
      <c r="D52" s="71"/>
      <c r="F52" s="72">
        <v>21325.67</v>
      </c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247</v>
      </c>
      <c r="C53" s="65"/>
      <c r="D53" s="71"/>
      <c r="E53" s="72"/>
      <c r="F53" s="73"/>
      <c r="G53" s="73"/>
      <c r="H53" s="73"/>
      <c r="I53" s="73"/>
      <c r="J53" s="73"/>
      <c r="K53" s="73">
        <v>8853.89</v>
      </c>
      <c r="L53" s="73"/>
      <c r="M53" s="73"/>
      <c r="N53" s="73"/>
      <c r="O53" s="72"/>
      <c r="P53" s="63"/>
    </row>
    <row r="54" spans="1:16" s="52" customFormat="1" ht="25.5">
      <c r="A54" s="70"/>
      <c r="B54" s="7" t="s">
        <v>248</v>
      </c>
      <c r="C54" s="65"/>
      <c r="D54" s="71"/>
      <c r="E54" s="72"/>
      <c r="F54" s="73"/>
      <c r="G54" s="73"/>
      <c r="H54" s="73"/>
      <c r="I54" s="73"/>
      <c r="J54" s="73"/>
      <c r="K54" s="73"/>
      <c r="L54" s="73">
        <v>11295</v>
      </c>
      <c r="M54" s="73"/>
      <c r="N54" s="73"/>
      <c r="O54" s="86"/>
      <c r="P54" s="63"/>
    </row>
    <row r="55" spans="1:16" s="52" customFormat="1" ht="12.75">
      <c r="A55" s="70"/>
      <c r="B55" s="7" t="s">
        <v>249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2192</v>
      </c>
      <c r="N55" s="77"/>
      <c r="O55" s="72"/>
      <c r="P55" s="63"/>
    </row>
    <row r="56" spans="1:16" s="52" customFormat="1" ht="25.5">
      <c r="A56" s="70"/>
      <c r="B56" s="7" t="s">
        <v>250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7">
        <v>2186</v>
      </c>
      <c r="O56" s="72"/>
      <c r="P56" s="63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</sheetData>
  <sheetProtection/>
  <mergeCells count="13">
    <mergeCell ref="E16:I16"/>
    <mergeCell ref="E17:I17"/>
    <mergeCell ref="A3:C3"/>
    <mergeCell ref="E2:I2"/>
    <mergeCell ref="E3:I3"/>
    <mergeCell ref="E4:I4"/>
    <mergeCell ref="A42:C42"/>
    <mergeCell ref="A6:C6"/>
    <mergeCell ref="A7:C7"/>
    <mergeCell ref="A15:A16"/>
    <mergeCell ref="B15:B16"/>
    <mergeCell ref="C15:C16"/>
    <mergeCell ref="A41:C4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57421875" style="48" customWidth="1"/>
    <col min="5" max="5" width="5.7109375" style="48" customWidth="1"/>
    <col min="6" max="6" width="6.57421875" style="48" customWidth="1"/>
    <col min="7" max="7" width="5.28125" style="48" customWidth="1"/>
    <col min="8" max="8" width="5.8515625" style="48" customWidth="1"/>
    <col min="9" max="9" width="6.8515625" style="48" customWidth="1"/>
    <col min="10" max="10" width="6.140625" style="48" customWidth="1"/>
    <col min="11" max="11" width="9.140625" style="48" customWidth="1"/>
    <col min="12" max="12" width="7.7109375" style="48" customWidth="1"/>
    <col min="13" max="13" width="5.7109375" style="48" customWidth="1"/>
    <col min="14" max="14" width="9.140625" style="48" customWidth="1"/>
    <col min="15" max="15" width="5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3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-441661.17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698511.38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651872.19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774659.29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-564448.27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87</v>
      </c>
      <c r="C17" s="80"/>
      <c r="D17" s="50"/>
      <c r="E17" s="183"/>
      <c r="F17" s="183"/>
      <c r="G17" s="183"/>
      <c r="H17" s="183"/>
      <c r="I17" s="183"/>
    </row>
    <row r="18" spans="1:6" s="52" customFormat="1" ht="12.75">
      <c r="A18" s="32"/>
      <c r="B18" s="33" t="s">
        <v>2</v>
      </c>
      <c r="C18" s="34">
        <f>SUM(C19:C38)</f>
        <v>774659.29</v>
      </c>
      <c r="F18" s="35"/>
    </row>
    <row r="19" spans="1:6" s="52" customFormat="1" ht="12.75">
      <c r="A19" s="36"/>
      <c r="B19" s="37" t="s">
        <v>523</v>
      </c>
      <c r="C19" s="38">
        <v>635.31</v>
      </c>
      <c r="F19" s="39"/>
    </row>
    <row r="20" spans="1:6" s="52" customFormat="1" ht="12.75">
      <c r="A20" s="36"/>
      <c r="B20" s="37" t="s">
        <v>516</v>
      </c>
      <c r="C20" s="38">
        <v>69778.47</v>
      </c>
      <c r="F20" s="39"/>
    </row>
    <row r="21" spans="1:6" s="52" customFormat="1" ht="12.75">
      <c r="A21" s="36"/>
      <c r="B21" s="37" t="s">
        <v>524</v>
      </c>
      <c r="C21" s="38">
        <v>244940.67</v>
      </c>
      <c r="F21" s="39"/>
    </row>
    <row r="22" spans="1:6" s="52" customFormat="1" ht="12.75">
      <c r="A22" s="36"/>
      <c r="B22" s="37" t="s">
        <v>517</v>
      </c>
      <c r="C22" s="38">
        <v>70627.37</v>
      </c>
      <c r="F22" s="39"/>
    </row>
    <row r="23" spans="1:6" s="52" customFormat="1" ht="12.75">
      <c r="A23" s="36"/>
      <c r="B23" s="37" t="s">
        <v>525</v>
      </c>
      <c r="C23" s="38">
        <v>4341.46</v>
      </c>
      <c r="F23" s="39"/>
    </row>
    <row r="24" spans="1:6" s="52" customFormat="1" ht="12.75">
      <c r="A24" s="36"/>
      <c r="B24" s="37" t="s">
        <v>538</v>
      </c>
      <c r="C24" s="38">
        <v>7841.43</v>
      </c>
      <c r="F24" s="39"/>
    </row>
    <row r="25" spans="1:6" s="52" customFormat="1" ht="12.75">
      <c r="A25" s="36"/>
      <c r="B25" s="37" t="s">
        <v>515</v>
      </c>
      <c r="C25" s="38">
        <v>6787.54</v>
      </c>
      <c r="F25" s="39"/>
    </row>
    <row r="26" spans="1:6" s="52" customFormat="1" ht="12.75">
      <c r="A26" s="36"/>
      <c r="B26" s="37" t="s">
        <v>529</v>
      </c>
      <c r="C26" s="38">
        <v>11379.91</v>
      </c>
      <c r="F26" s="39"/>
    </row>
    <row r="27" spans="1:6" s="52" customFormat="1" ht="12.75">
      <c r="A27" s="36"/>
      <c r="B27" s="37" t="s">
        <v>514</v>
      </c>
      <c r="C27" s="38">
        <v>8345.81</v>
      </c>
      <c r="F27" s="39"/>
    </row>
    <row r="28" spans="1:6" s="52" customFormat="1" ht="12.75">
      <c r="A28" s="36"/>
      <c r="B28" s="37" t="s">
        <v>513</v>
      </c>
      <c r="C28" s="38">
        <v>6058.59</v>
      </c>
      <c r="F28" s="39"/>
    </row>
    <row r="29" spans="1:6" s="52" customFormat="1" ht="12.75">
      <c r="A29" s="36"/>
      <c r="B29" s="37" t="s">
        <v>533</v>
      </c>
      <c r="C29" s="38">
        <v>2240</v>
      </c>
      <c r="F29" s="39"/>
    </row>
    <row r="30" spans="1:6" s="52" customFormat="1" ht="12.75">
      <c r="A30" s="36"/>
      <c r="B30" s="37" t="s">
        <v>522</v>
      </c>
      <c r="C30" s="38">
        <v>843.67</v>
      </c>
      <c r="F30" s="39"/>
    </row>
    <row r="31" spans="1:6" s="52" customFormat="1" ht="12.75">
      <c r="A31" s="36"/>
      <c r="B31" s="37" t="s">
        <v>519</v>
      </c>
      <c r="C31" s="38">
        <v>4076.46</v>
      </c>
      <c r="F31" s="39"/>
    </row>
    <row r="32" spans="1:6" s="52" customFormat="1" ht="12.75">
      <c r="A32" s="36"/>
      <c r="B32" s="37" t="s">
        <v>521</v>
      </c>
      <c r="C32" s="38">
        <v>796.58</v>
      </c>
      <c r="F32" s="39"/>
    </row>
    <row r="33" spans="1:6" s="52" customFormat="1" ht="12.75">
      <c r="A33" s="36"/>
      <c r="B33" s="37" t="s">
        <v>518</v>
      </c>
      <c r="C33" s="38">
        <v>117602.49</v>
      </c>
      <c r="F33" s="39"/>
    </row>
    <row r="34" spans="1:6" s="52" customFormat="1" ht="12.75">
      <c r="A34" s="36"/>
      <c r="B34" s="37" t="s">
        <v>520</v>
      </c>
      <c r="C34" s="38">
        <v>161693.79</v>
      </c>
      <c r="F34" s="39"/>
    </row>
    <row r="35" spans="1:6" s="52" customFormat="1" ht="12.75">
      <c r="A35" s="36"/>
      <c r="B35" s="37" t="s">
        <v>527</v>
      </c>
      <c r="C35" s="38">
        <v>27564.3</v>
      </c>
      <c r="F35" s="39"/>
    </row>
    <row r="36" spans="1:6" s="52" customFormat="1" ht="12.75">
      <c r="A36" s="36"/>
      <c r="B36" s="37" t="s">
        <v>532</v>
      </c>
      <c r="C36" s="38">
        <v>7788</v>
      </c>
      <c r="F36" s="39"/>
    </row>
    <row r="37" spans="1:6" s="52" customFormat="1" ht="12.75">
      <c r="A37" s="36"/>
      <c r="B37" s="37" t="s">
        <v>526</v>
      </c>
      <c r="C37" s="38">
        <v>54.32</v>
      </c>
      <c r="F37" s="39"/>
    </row>
    <row r="38" spans="1:6" s="52" customFormat="1" ht="12.75">
      <c r="A38" s="36"/>
      <c r="B38" s="37" t="s">
        <v>530</v>
      </c>
      <c r="C38" s="38">
        <v>21263.12</v>
      </c>
      <c r="F38" s="39"/>
    </row>
    <row r="39" spans="1:6" s="52" customFormat="1" ht="12.75">
      <c r="A39" s="40"/>
      <c r="B39" s="40"/>
      <c r="C39" s="41"/>
      <c r="F39" s="42"/>
    </row>
    <row r="40" spans="1:6" s="52" customFormat="1" ht="12.75">
      <c r="A40" s="43"/>
      <c r="B40" s="44" t="s">
        <v>3</v>
      </c>
      <c r="C40" s="45">
        <f>C18</f>
        <v>774659.29</v>
      </c>
      <c r="F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205659.04</v>
      </c>
    </row>
    <row r="46" spans="2:3" ht="12.75">
      <c r="B46" s="24" t="s">
        <v>51</v>
      </c>
      <c r="C46" s="25">
        <v>190433</v>
      </c>
    </row>
    <row r="47" spans="2:3" ht="12.75">
      <c r="B47" s="26" t="s">
        <v>52</v>
      </c>
      <c r="C47" s="27">
        <v>182252.09</v>
      </c>
    </row>
    <row r="48" spans="2:3" ht="12.75">
      <c r="B48" s="28" t="s">
        <v>107</v>
      </c>
      <c r="C48" s="27">
        <v>352592.56</v>
      </c>
    </row>
    <row r="49" spans="2:3" ht="12.75">
      <c r="B49" s="28" t="s">
        <v>117</v>
      </c>
      <c r="C49" s="27">
        <f>C45+C47-C48</f>
        <v>35318.57000000001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251</v>
      </c>
      <c r="C52" s="65">
        <f>SUM(D52+E52+F52+G52+H52+I52+J52+K52+L52+M52+N52+O41)</f>
        <v>352592.56</v>
      </c>
      <c r="D52" s="66">
        <f>SUM(D53:D61)</f>
        <v>6071.1</v>
      </c>
      <c r="E52" s="67">
        <f>SUM(E53:E61)</f>
        <v>2831.51</v>
      </c>
      <c r="F52" s="68">
        <f>SUM(F53:F61)</f>
        <v>8750.27</v>
      </c>
      <c r="G52" s="68">
        <f>SUM(G53:G61)</f>
        <v>1072.86</v>
      </c>
      <c r="H52" s="68">
        <f>SUM(H53:H61)</f>
        <v>0</v>
      </c>
      <c r="I52" s="68"/>
      <c r="J52" s="68">
        <f>SUM(J53:J61)</f>
        <v>0</v>
      </c>
      <c r="K52" s="68">
        <f>SUM(K53:K61)</f>
        <v>10357.82</v>
      </c>
      <c r="L52" s="68">
        <f>SUM(L53:L61)</f>
        <v>0</v>
      </c>
      <c r="M52" s="68">
        <f>SUM(M54:M61)</f>
        <v>319000</v>
      </c>
      <c r="N52" s="68">
        <f>SUM(N54:N61)</f>
        <v>4509</v>
      </c>
      <c r="O52" s="69">
        <f>SUM(O56:O65)</f>
        <v>0</v>
      </c>
      <c r="P52" s="63"/>
    </row>
    <row r="53" spans="1:16" s="52" customFormat="1" ht="12.75">
      <c r="A53" s="97">
        <v>26</v>
      </c>
      <c r="B53" s="6" t="s">
        <v>252</v>
      </c>
      <c r="C53" s="70"/>
      <c r="D53" s="71">
        <v>6071.1</v>
      </c>
      <c r="F53" s="72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253</v>
      </c>
      <c r="C54" s="65"/>
      <c r="D54" s="71"/>
      <c r="E54" s="72">
        <v>2831.51</v>
      </c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254</v>
      </c>
      <c r="C55" s="65"/>
      <c r="D55" s="71"/>
      <c r="E55" s="72"/>
      <c r="F55" s="73">
        <v>8750.27</v>
      </c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7" s="52" customFormat="1" ht="12.75">
      <c r="A56" s="70"/>
      <c r="B56" s="7" t="s">
        <v>255</v>
      </c>
      <c r="C56" s="65"/>
      <c r="D56" s="71"/>
      <c r="E56" s="72"/>
      <c r="F56" s="73"/>
      <c r="G56" s="73">
        <v>1072.86</v>
      </c>
      <c r="H56" s="73"/>
      <c r="I56" s="73"/>
      <c r="J56" s="73"/>
      <c r="K56" s="73"/>
      <c r="L56" s="73"/>
      <c r="M56" s="73"/>
      <c r="N56" s="73"/>
      <c r="O56" s="86"/>
      <c r="P56" s="127"/>
      <c r="Q56" s="63"/>
    </row>
    <row r="57" spans="1:17" s="52" customFormat="1" ht="12.75">
      <c r="A57" s="70"/>
      <c r="B57" s="7" t="s">
        <v>256</v>
      </c>
      <c r="C57" s="65"/>
      <c r="D57" s="71"/>
      <c r="E57" s="72"/>
      <c r="F57" s="73"/>
      <c r="G57" s="73"/>
      <c r="H57" s="73"/>
      <c r="I57" s="73"/>
      <c r="J57" s="73"/>
      <c r="K57" s="73">
        <v>10357.82</v>
      </c>
      <c r="L57" s="73"/>
      <c r="M57" s="73"/>
      <c r="N57" s="73"/>
      <c r="O57" s="86"/>
      <c r="P57" s="127"/>
      <c r="Q57" s="63"/>
    </row>
    <row r="58" spans="1:17" s="52" customFormat="1" ht="12.75">
      <c r="A58" s="70"/>
      <c r="B58" s="7" t="s">
        <v>232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>
        <v>319000</v>
      </c>
      <c r="N58" s="73"/>
      <c r="O58" s="86"/>
      <c r="P58" s="117"/>
      <c r="Q58" s="63"/>
    </row>
    <row r="59" spans="1:17" s="52" customFormat="1" ht="38.25">
      <c r="A59" s="70"/>
      <c r="B59" s="9" t="s">
        <v>257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>
        <v>4509</v>
      </c>
      <c r="O59" s="72"/>
      <c r="P59" s="117"/>
      <c r="Q59" s="63"/>
    </row>
    <row r="60" spans="1:15" ht="12.75">
      <c r="A60" s="87"/>
      <c r="B60" s="2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  <row r="61" spans="1:15" ht="12.75">
      <c r="A61" s="87"/>
      <c r="B61" s="3"/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86"/>
    </row>
  </sheetData>
  <sheetProtection/>
  <mergeCells count="13">
    <mergeCell ref="A42:C42"/>
    <mergeCell ref="A43:C43"/>
    <mergeCell ref="A6:C6"/>
    <mergeCell ref="A7:C7"/>
    <mergeCell ref="A15:A16"/>
    <mergeCell ref="B15:B16"/>
    <mergeCell ref="C15:C16"/>
    <mergeCell ref="E16:I16"/>
    <mergeCell ref="E17:I17"/>
    <mergeCell ref="A3:C3"/>
    <mergeCell ref="E2:I2"/>
    <mergeCell ref="E3:I3"/>
    <mergeCell ref="E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.140625" style="48" customWidth="1"/>
    <col min="2" max="2" width="70.28125" style="48" customWidth="1"/>
    <col min="3" max="3" width="12.57421875" style="56" customWidth="1"/>
    <col min="4" max="4" width="6.7109375" style="48" customWidth="1"/>
    <col min="5" max="6" width="7.00390625" style="48" customWidth="1"/>
    <col min="7" max="7" width="7.8515625" style="48" customWidth="1"/>
    <col min="8" max="8" width="5.140625" style="48" customWidth="1"/>
    <col min="9" max="9" width="6.140625" style="48" customWidth="1"/>
    <col min="10" max="10" width="5.57421875" style="48" customWidth="1"/>
    <col min="11" max="11" width="8.28125" style="48" customWidth="1"/>
    <col min="12" max="12" width="6.7109375" style="48" customWidth="1"/>
    <col min="13" max="13" width="6.140625" style="48" customWidth="1"/>
    <col min="14" max="14" width="8.00390625" style="48" customWidth="1"/>
    <col min="15" max="15" width="7.57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-500506.97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772814.12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697125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777327.8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-580709.77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88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777327.8</v>
      </c>
      <c r="E18" s="35"/>
    </row>
    <row r="19" spans="1:5" s="52" customFormat="1" ht="12.75">
      <c r="A19" s="36"/>
      <c r="B19" s="37" t="s">
        <v>523</v>
      </c>
      <c r="C19" s="38">
        <v>648.58</v>
      </c>
      <c r="E19" s="39"/>
    </row>
    <row r="20" spans="1:5" s="52" customFormat="1" ht="12.75">
      <c r="A20" s="36"/>
      <c r="B20" s="37" t="s">
        <v>516</v>
      </c>
      <c r="C20" s="38">
        <v>71165.26</v>
      </c>
      <c r="E20" s="39"/>
    </row>
    <row r="21" spans="1:5" s="52" customFormat="1" ht="12.75">
      <c r="A21" s="36"/>
      <c r="B21" s="37" t="s">
        <v>524</v>
      </c>
      <c r="C21" s="38">
        <v>249965.36</v>
      </c>
      <c r="E21" s="39"/>
    </row>
    <row r="22" spans="1:5" s="52" customFormat="1" ht="12.75">
      <c r="A22" s="36"/>
      <c r="B22" s="37" t="s">
        <v>517</v>
      </c>
      <c r="C22" s="38">
        <v>69131.76</v>
      </c>
      <c r="E22" s="39"/>
    </row>
    <row r="23" spans="1:5" s="52" customFormat="1" ht="12.75">
      <c r="A23" s="36"/>
      <c r="B23" s="37" t="s">
        <v>525</v>
      </c>
      <c r="C23" s="38">
        <v>4430.48</v>
      </c>
      <c r="E23" s="39"/>
    </row>
    <row r="24" spans="1:5" s="52" customFormat="1" ht="12.75">
      <c r="A24" s="36"/>
      <c r="B24" s="37" t="s">
        <v>538</v>
      </c>
      <c r="C24" s="38">
        <v>8002.31</v>
      </c>
      <c r="E24" s="39"/>
    </row>
    <row r="25" spans="1:5" s="52" customFormat="1" ht="12.75">
      <c r="A25" s="36"/>
      <c r="B25" s="37" t="s">
        <v>515</v>
      </c>
      <c r="C25" s="38">
        <v>6926.79</v>
      </c>
      <c r="E25" s="39"/>
    </row>
    <row r="26" spans="1:5" s="52" customFormat="1" ht="12.75">
      <c r="A26" s="36"/>
      <c r="B26" s="37" t="s">
        <v>529</v>
      </c>
      <c r="C26" s="38">
        <v>11613.38</v>
      </c>
      <c r="E26" s="39"/>
    </row>
    <row r="27" spans="1:5" s="52" customFormat="1" ht="12.75">
      <c r="A27" s="36"/>
      <c r="B27" s="37" t="s">
        <v>514</v>
      </c>
      <c r="C27" s="38">
        <v>8517.11</v>
      </c>
      <c r="E27" s="39"/>
    </row>
    <row r="28" spans="1:5" s="52" customFormat="1" ht="12.75">
      <c r="A28" s="36"/>
      <c r="B28" s="37" t="s">
        <v>513</v>
      </c>
      <c r="C28" s="38">
        <v>6182.85</v>
      </c>
      <c r="E28" s="39"/>
    </row>
    <row r="29" spans="1:5" s="52" customFormat="1" ht="12.75">
      <c r="A29" s="36"/>
      <c r="B29" s="37" t="s">
        <v>522</v>
      </c>
      <c r="C29" s="38">
        <v>860.93</v>
      </c>
      <c r="E29" s="39"/>
    </row>
    <row r="30" spans="1:5" s="52" customFormat="1" ht="12.75">
      <c r="A30" s="36"/>
      <c r="B30" s="37" t="s">
        <v>519</v>
      </c>
      <c r="C30" s="38">
        <v>4160.09</v>
      </c>
      <c r="E30" s="39"/>
    </row>
    <row r="31" spans="1:5" s="52" customFormat="1" ht="12.75">
      <c r="A31" s="36"/>
      <c r="B31" s="37" t="s">
        <v>521</v>
      </c>
      <c r="C31" s="38">
        <v>812.9</v>
      </c>
      <c r="E31" s="39"/>
    </row>
    <row r="32" spans="1:5" s="52" customFormat="1" ht="12.75">
      <c r="A32" s="36"/>
      <c r="B32" s="37" t="s">
        <v>518</v>
      </c>
      <c r="C32" s="38">
        <v>120014.93</v>
      </c>
      <c r="E32" s="39"/>
    </row>
    <row r="33" spans="1:5" s="52" customFormat="1" ht="12.75">
      <c r="A33" s="36"/>
      <c r="B33" s="37" t="s">
        <v>520</v>
      </c>
      <c r="C33" s="38">
        <v>165010.74</v>
      </c>
      <c r="E33" s="39"/>
    </row>
    <row r="34" spans="1:5" s="52" customFormat="1" ht="12.75">
      <c r="A34" s="36"/>
      <c r="B34" s="37" t="s">
        <v>527</v>
      </c>
      <c r="C34" s="38">
        <v>28129.63</v>
      </c>
      <c r="E34" s="39"/>
    </row>
    <row r="35" spans="1:5" s="52" customFormat="1" ht="12.75">
      <c r="A35" s="36"/>
      <c r="B35" s="37" t="s">
        <v>526</v>
      </c>
      <c r="C35" s="38">
        <v>55.42</v>
      </c>
      <c r="E35" s="39"/>
    </row>
    <row r="36" spans="1:5" s="52" customFormat="1" ht="12.75">
      <c r="A36" s="36"/>
      <c r="B36" s="37" t="s">
        <v>530</v>
      </c>
      <c r="C36" s="38">
        <v>21699.28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777327.8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142421.93</v>
      </c>
    </row>
    <row r="44" spans="2:3" ht="12.75">
      <c r="B44" s="24" t="s">
        <v>51</v>
      </c>
      <c r="C44" s="25">
        <v>147128.85</v>
      </c>
    </row>
    <row r="45" spans="2:3" ht="12.75">
      <c r="B45" s="26" t="s">
        <v>52</v>
      </c>
      <c r="C45" s="27">
        <v>137581.83</v>
      </c>
    </row>
    <row r="46" spans="2:3" ht="12.75">
      <c r="B46" s="28" t="s">
        <v>107</v>
      </c>
      <c r="C46" s="27">
        <v>136187.43</v>
      </c>
    </row>
    <row r="47" spans="2:3" ht="12.75">
      <c r="B47" s="28" t="s">
        <v>117</v>
      </c>
      <c r="C47" s="27">
        <f>C43+C45-C46</f>
        <v>143816.33000000002</v>
      </c>
    </row>
    <row r="48" ht="13.5" thickBot="1"/>
    <row r="49" spans="1:17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129" t="s">
        <v>68</v>
      </c>
      <c r="P49" s="117"/>
      <c r="Q49" s="63"/>
    </row>
    <row r="50" spans="1:17" s="52" customFormat="1" ht="13.5" thickBot="1">
      <c r="A50" s="89" t="s">
        <v>54</v>
      </c>
      <c r="B50" s="90" t="s">
        <v>258</v>
      </c>
      <c r="C50" s="65">
        <f>SUM(D50+E50+F50+G50+H50+I50+J50+K50+L50+M50+N50)</f>
        <v>136187.43</v>
      </c>
      <c r="D50" s="66">
        <f aca="true" t="shared" si="0" ref="D50:L50">SUM(D51:D60)</f>
        <v>58211.09</v>
      </c>
      <c r="E50" s="67">
        <f t="shared" si="0"/>
        <v>0</v>
      </c>
      <c r="F50" s="68">
        <f t="shared" si="0"/>
        <v>11467.72</v>
      </c>
      <c r="G50" s="68">
        <f t="shared" si="0"/>
        <v>0</v>
      </c>
      <c r="H50" s="68">
        <f t="shared" si="0"/>
        <v>0</v>
      </c>
      <c r="I50" s="68">
        <f t="shared" si="0"/>
        <v>65695.62</v>
      </c>
      <c r="J50" s="68">
        <f t="shared" si="0"/>
        <v>0</v>
      </c>
      <c r="K50" s="68">
        <f t="shared" si="0"/>
        <v>0</v>
      </c>
      <c r="L50" s="68">
        <f t="shared" si="0"/>
        <v>0</v>
      </c>
      <c r="M50" s="68">
        <f>SUM(M52:M61)</f>
        <v>0</v>
      </c>
      <c r="N50" s="68">
        <f>SUM(N52:N61)</f>
        <v>813</v>
      </c>
      <c r="O50" s="119">
        <f>SUM(O55:O61)</f>
        <v>0</v>
      </c>
      <c r="P50" s="117"/>
      <c r="Q50" s="63"/>
    </row>
    <row r="51" spans="1:17" s="52" customFormat="1" ht="12.75">
      <c r="A51" s="97">
        <v>27</v>
      </c>
      <c r="B51" s="6" t="s">
        <v>259</v>
      </c>
      <c r="C51" s="70"/>
      <c r="D51" s="71">
        <v>1278.67</v>
      </c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119"/>
      <c r="P51" s="117"/>
      <c r="Q51" s="63"/>
    </row>
    <row r="52" spans="1:17" s="52" customFormat="1" ht="12.75">
      <c r="A52" s="70"/>
      <c r="B52" s="6" t="s">
        <v>260</v>
      </c>
      <c r="C52" s="70"/>
      <c r="D52" s="52">
        <v>56932.42</v>
      </c>
      <c r="F52" s="72"/>
      <c r="G52" s="73"/>
      <c r="H52" s="73"/>
      <c r="I52" s="73"/>
      <c r="J52" s="73"/>
      <c r="K52" s="73"/>
      <c r="L52" s="73"/>
      <c r="M52" s="73"/>
      <c r="N52" s="73"/>
      <c r="O52" s="119"/>
      <c r="P52" s="117"/>
      <c r="Q52" s="63"/>
    </row>
    <row r="53" spans="1:17" s="52" customFormat="1" ht="12.75">
      <c r="A53" s="70"/>
      <c r="B53" s="7" t="s">
        <v>156</v>
      </c>
      <c r="C53" s="65"/>
      <c r="D53" s="71"/>
      <c r="E53" s="72"/>
      <c r="F53" s="73">
        <v>11467.72</v>
      </c>
      <c r="G53" s="73"/>
      <c r="H53" s="73"/>
      <c r="I53" s="48"/>
      <c r="J53" s="73"/>
      <c r="K53" s="73"/>
      <c r="L53" s="73"/>
      <c r="M53" s="73"/>
      <c r="N53" s="73"/>
      <c r="O53" s="119"/>
      <c r="P53" s="117"/>
      <c r="Q53" s="63"/>
    </row>
    <row r="54" spans="1:17" s="52" customFormat="1" ht="12.75">
      <c r="A54" s="70"/>
      <c r="B54" s="7" t="s">
        <v>261</v>
      </c>
      <c r="C54" s="65"/>
      <c r="D54" s="71"/>
      <c r="E54" s="72"/>
      <c r="F54" s="73"/>
      <c r="G54" s="73"/>
      <c r="H54" s="73"/>
      <c r="I54" s="73">
        <v>9139.85</v>
      </c>
      <c r="J54" s="73"/>
      <c r="K54" s="73"/>
      <c r="L54" s="73"/>
      <c r="M54" s="73"/>
      <c r="N54" s="73"/>
      <c r="O54" s="119"/>
      <c r="P54" s="117"/>
      <c r="Q54" s="63"/>
    </row>
    <row r="55" spans="1:17" s="52" customFormat="1" ht="12.75">
      <c r="A55" s="70"/>
      <c r="B55" s="7" t="s">
        <v>262</v>
      </c>
      <c r="C55" s="65"/>
      <c r="D55" s="71"/>
      <c r="E55" s="72"/>
      <c r="F55" s="73"/>
      <c r="G55" s="73"/>
      <c r="H55" s="73"/>
      <c r="I55" s="73">
        <v>56555.77</v>
      </c>
      <c r="J55" s="73"/>
      <c r="K55" s="73"/>
      <c r="L55" s="73"/>
      <c r="M55" s="73"/>
      <c r="N55" s="73"/>
      <c r="O55" s="119"/>
      <c r="P55" s="127"/>
      <c r="Q55" s="63"/>
    </row>
    <row r="56" spans="1:16" s="52" customFormat="1" ht="12.75">
      <c r="A56" s="70"/>
      <c r="B56" s="7" t="s">
        <v>263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813</v>
      </c>
      <c r="O56" s="119"/>
      <c r="P56" s="63"/>
    </row>
    <row r="57" spans="1:15" ht="12.75">
      <c r="A57" s="87"/>
      <c r="B57" s="2"/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57421875" style="48" customWidth="1"/>
    <col min="5" max="5" width="6.57421875" style="48" customWidth="1"/>
    <col min="6" max="6" width="6.140625" style="48" customWidth="1"/>
    <col min="7" max="7" width="5.00390625" style="48" customWidth="1"/>
    <col min="8" max="8" width="7.421875" style="48" customWidth="1"/>
    <col min="9" max="9" width="6.8515625" style="48" customWidth="1"/>
    <col min="10" max="10" width="6.140625" style="48" customWidth="1"/>
    <col min="11" max="11" width="7.8515625" style="48" customWidth="1"/>
    <col min="12" max="12" width="5.57421875" style="48" customWidth="1"/>
    <col min="13" max="13" width="6.421875" style="48" customWidth="1"/>
    <col min="14" max="14" width="5.8515625" style="48" customWidth="1"/>
    <col min="15" max="15" width="5.281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-72724.24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58114.74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50014.99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63378.950000000004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-86088.20000000001</v>
      </c>
      <c r="D13" s="50"/>
      <c r="E13" s="50"/>
      <c r="F13" s="50"/>
      <c r="G13" s="50"/>
      <c r="H13" s="50"/>
      <c r="I13" s="50"/>
    </row>
    <row r="14" spans="1:9" ht="12.75">
      <c r="A14" s="88"/>
      <c r="B14" s="110"/>
      <c r="C14" s="111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6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63378.950000000004</v>
      </c>
      <c r="E18" s="35"/>
    </row>
    <row r="19" spans="1:5" s="52" customFormat="1" ht="12.75">
      <c r="A19" s="36"/>
      <c r="B19" s="37" t="s">
        <v>523</v>
      </c>
      <c r="C19" s="38">
        <v>48.68</v>
      </c>
      <c r="E19" s="39"/>
    </row>
    <row r="20" spans="1:5" s="52" customFormat="1" ht="12.75">
      <c r="A20" s="36"/>
      <c r="B20" s="37" t="s">
        <v>516</v>
      </c>
      <c r="C20" s="38">
        <v>6237.07</v>
      </c>
      <c r="E20" s="39"/>
    </row>
    <row r="21" spans="1:5" s="52" customFormat="1" ht="12.75" customHeight="1">
      <c r="A21" s="36"/>
      <c r="B21" s="37" t="s">
        <v>524</v>
      </c>
      <c r="C21" s="38">
        <v>18761.31</v>
      </c>
      <c r="E21" s="39"/>
    </row>
    <row r="22" spans="1:5" s="52" customFormat="1" ht="12.75">
      <c r="A22" s="36"/>
      <c r="B22" s="37" t="s">
        <v>517</v>
      </c>
      <c r="C22" s="38">
        <v>7279.09</v>
      </c>
      <c r="E22" s="39"/>
    </row>
    <row r="23" spans="1:5" s="52" customFormat="1" ht="12.75">
      <c r="A23" s="36"/>
      <c r="B23" s="37" t="s">
        <v>525</v>
      </c>
      <c r="C23" s="38">
        <v>332.55</v>
      </c>
      <c r="E23" s="39"/>
    </row>
    <row r="24" spans="1:5" s="52" customFormat="1" ht="12.75">
      <c r="A24" s="36"/>
      <c r="B24" s="37" t="s">
        <v>538</v>
      </c>
      <c r="C24" s="38">
        <v>600.61</v>
      </c>
      <c r="E24" s="39"/>
    </row>
    <row r="25" spans="1:5" s="52" customFormat="1" ht="12.75">
      <c r="A25" s="36"/>
      <c r="B25" s="37" t="s">
        <v>515</v>
      </c>
      <c r="C25" s="38">
        <v>519.89</v>
      </c>
      <c r="E25" s="39"/>
    </row>
    <row r="26" spans="1:5" s="52" customFormat="1" ht="12.75">
      <c r="A26" s="36"/>
      <c r="B26" s="37" t="s">
        <v>529</v>
      </c>
      <c r="C26" s="38">
        <v>871.65</v>
      </c>
      <c r="E26" s="39"/>
    </row>
    <row r="27" spans="1:5" s="52" customFormat="1" ht="12.75">
      <c r="A27" s="36"/>
      <c r="B27" s="37" t="s">
        <v>514</v>
      </c>
      <c r="C27" s="38">
        <v>639.24</v>
      </c>
      <c r="E27" s="39"/>
    </row>
    <row r="28" spans="1:5" s="52" customFormat="1" ht="12.75">
      <c r="A28" s="36"/>
      <c r="B28" s="37" t="s">
        <v>513</v>
      </c>
      <c r="C28" s="38">
        <v>464.07</v>
      </c>
      <c r="E28" s="39"/>
    </row>
    <row r="29" spans="1:5" s="52" customFormat="1" ht="12.75">
      <c r="A29" s="36"/>
      <c r="B29" s="37" t="s">
        <v>533</v>
      </c>
      <c r="C29" s="38">
        <v>2050</v>
      </c>
      <c r="E29" s="39"/>
    </row>
    <row r="30" spans="1:5" s="52" customFormat="1" ht="12.75">
      <c r="A30" s="36"/>
      <c r="B30" s="37" t="s">
        <v>522</v>
      </c>
      <c r="C30" s="38">
        <v>64.63</v>
      </c>
      <c r="E30" s="39"/>
    </row>
    <row r="31" spans="1:5" s="52" customFormat="1" ht="12.75">
      <c r="A31" s="36"/>
      <c r="B31" s="37" t="s">
        <v>519</v>
      </c>
      <c r="C31" s="38">
        <v>312.24</v>
      </c>
      <c r="E31" s="39"/>
    </row>
    <row r="32" spans="1:5" s="52" customFormat="1" ht="12.75">
      <c r="A32" s="36"/>
      <c r="B32" s="37" t="s">
        <v>521</v>
      </c>
      <c r="C32" s="38">
        <v>61.01</v>
      </c>
      <c r="E32" s="39"/>
    </row>
    <row r="33" spans="1:5" s="52" customFormat="1" ht="12.75">
      <c r="A33" s="36"/>
      <c r="B33" s="37" t="s">
        <v>518</v>
      </c>
      <c r="C33" s="38">
        <v>9007.8</v>
      </c>
      <c r="E33" s="39"/>
    </row>
    <row r="34" spans="1:5" s="52" customFormat="1" ht="12.75">
      <c r="A34" s="36"/>
      <c r="B34" s="37" t="s">
        <v>520</v>
      </c>
      <c r="C34" s="38">
        <v>12385</v>
      </c>
      <c r="E34" s="39"/>
    </row>
    <row r="35" spans="1:5" s="52" customFormat="1" ht="12.75">
      <c r="A35" s="36"/>
      <c r="B35" s="37" t="s">
        <v>527</v>
      </c>
      <c r="C35" s="38">
        <v>2111.3</v>
      </c>
      <c r="E35" s="39"/>
    </row>
    <row r="36" spans="1:5" s="52" customFormat="1" ht="12.75">
      <c r="A36" s="36"/>
      <c r="B36" s="37" t="s">
        <v>526</v>
      </c>
      <c r="C36" s="38">
        <v>4.16</v>
      </c>
      <c r="E36" s="39"/>
    </row>
    <row r="37" spans="1:5" s="52" customFormat="1" ht="12.75">
      <c r="A37" s="36"/>
      <c r="B37" s="37" t="s">
        <v>530</v>
      </c>
      <c r="C37" s="38">
        <v>1628.65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63378.950000000004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13729.27</v>
      </c>
    </row>
    <row r="45" spans="2:3" ht="12.75">
      <c r="B45" s="24" t="s">
        <v>51</v>
      </c>
      <c r="C45" s="25">
        <v>25032.8</v>
      </c>
    </row>
    <row r="46" spans="2:3" ht="12.75">
      <c r="B46" s="26" t="s">
        <v>52</v>
      </c>
      <c r="C46" s="27">
        <v>19061.01</v>
      </c>
    </row>
    <row r="47" spans="2:3" ht="12.75">
      <c r="B47" s="28" t="s">
        <v>107</v>
      </c>
      <c r="C47" s="27">
        <v>82160.14</v>
      </c>
    </row>
    <row r="48" spans="2:3" ht="12.75">
      <c r="B48" s="28" t="s">
        <v>117</v>
      </c>
      <c r="C48" s="27">
        <f>C44+C46-C47</f>
        <v>-49369.86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114" t="s">
        <v>66</v>
      </c>
      <c r="N50" s="114" t="s">
        <v>67</v>
      </c>
      <c r="O50" s="76" t="s">
        <v>68</v>
      </c>
      <c r="P50" s="63"/>
    </row>
    <row r="51" spans="1:16" s="52" customFormat="1" ht="13.5" thickBot="1">
      <c r="A51" s="64" t="s">
        <v>54</v>
      </c>
      <c r="B51" s="47" t="s">
        <v>264</v>
      </c>
      <c r="C51" s="65">
        <f>SUM(D51+E51+F51+G51+H51+I51+J51+K51+L51+M51+N51)</f>
        <v>82160.14</v>
      </c>
      <c r="D51" s="66">
        <f aca="true" t="shared" si="0" ref="D51:L51">SUM(D52:D62)</f>
        <v>0</v>
      </c>
      <c r="E51" s="67">
        <f t="shared" si="0"/>
        <v>0</v>
      </c>
      <c r="F51" s="68">
        <f t="shared" si="0"/>
        <v>4231.49</v>
      </c>
      <c r="G51" s="68">
        <f t="shared" si="0"/>
        <v>0</v>
      </c>
      <c r="H51" s="68">
        <f t="shared" si="0"/>
        <v>0</v>
      </c>
      <c r="I51" s="68">
        <f>SUM(I53:I62)</f>
        <v>21547.65</v>
      </c>
      <c r="J51" s="68">
        <f t="shared" si="0"/>
        <v>0</v>
      </c>
      <c r="K51" s="68">
        <f t="shared" si="0"/>
        <v>7675</v>
      </c>
      <c r="L51" s="68">
        <f t="shared" si="0"/>
        <v>0</v>
      </c>
      <c r="M51" s="68">
        <f>SUM(M53:M63)</f>
        <v>24294</v>
      </c>
      <c r="N51" s="68">
        <f>SUM(N53:N63)</f>
        <v>24412</v>
      </c>
      <c r="O51" s="69">
        <f>SUM(O57:O62)</f>
        <v>0</v>
      </c>
      <c r="P51" s="63"/>
    </row>
    <row r="52" spans="1:16" s="52" customFormat="1" ht="12.75">
      <c r="A52" s="70">
        <v>28</v>
      </c>
      <c r="B52" s="7" t="s">
        <v>265</v>
      </c>
      <c r="C52" s="70"/>
      <c r="D52" s="71"/>
      <c r="E52" s="72"/>
      <c r="F52" s="73">
        <v>4231.49</v>
      </c>
      <c r="G52" s="73"/>
      <c r="H52" s="73"/>
      <c r="I52" s="48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266</v>
      </c>
      <c r="C53" s="65"/>
      <c r="D53" s="71"/>
      <c r="E53" s="72"/>
      <c r="F53" s="73"/>
      <c r="G53" s="73"/>
      <c r="H53" s="73"/>
      <c r="I53" s="73">
        <v>21547.65</v>
      </c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267</v>
      </c>
      <c r="C54" s="65"/>
      <c r="D54" s="71"/>
      <c r="E54" s="72"/>
      <c r="F54" s="73"/>
      <c r="G54" s="73"/>
      <c r="H54" s="73"/>
      <c r="I54" s="73"/>
      <c r="J54" s="73"/>
      <c r="K54" s="73">
        <v>1606.03</v>
      </c>
      <c r="L54" s="73"/>
      <c r="M54" s="73"/>
      <c r="N54" s="73"/>
      <c r="O54" s="72"/>
      <c r="P54" s="63"/>
    </row>
    <row r="55" spans="1:16" s="52" customFormat="1" ht="12.75">
      <c r="A55" s="70"/>
      <c r="B55" s="7" t="s">
        <v>268</v>
      </c>
      <c r="C55" s="65"/>
      <c r="D55" s="71"/>
      <c r="E55" s="72"/>
      <c r="F55" s="73"/>
      <c r="G55" s="73"/>
      <c r="H55" s="73"/>
      <c r="I55" s="73"/>
      <c r="J55" s="73"/>
      <c r="K55" s="73">
        <v>6068.97</v>
      </c>
      <c r="L55" s="73"/>
      <c r="M55" s="73"/>
      <c r="N55" s="73"/>
      <c r="O55" s="72"/>
      <c r="P55" s="63"/>
    </row>
    <row r="56" spans="1:16" s="52" customFormat="1" ht="12.75">
      <c r="A56" s="70"/>
      <c r="B56" s="7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269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>
        <v>24294</v>
      </c>
      <c r="N57" s="73"/>
      <c r="O57" s="86"/>
      <c r="P57" s="63"/>
    </row>
    <row r="58" spans="1:16" s="52" customFormat="1" ht="12.75">
      <c r="A58" s="70"/>
      <c r="B58" s="7" t="s">
        <v>270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24412</v>
      </c>
      <c r="O58" s="72"/>
      <c r="P58" s="63"/>
    </row>
  </sheetData>
  <sheetProtection/>
  <mergeCells count="14">
    <mergeCell ref="E2:I2"/>
    <mergeCell ref="E3:I3"/>
    <mergeCell ref="E4:I4"/>
    <mergeCell ref="A3:C3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7.140625" style="48" customWidth="1"/>
    <col min="5" max="5" width="7.00390625" style="48" customWidth="1"/>
    <col min="6" max="6" width="9.28125" style="48" customWidth="1"/>
    <col min="7" max="7" width="7.421875" style="48" customWidth="1"/>
    <col min="8" max="8" width="8.00390625" style="48" customWidth="1"/>
    <col min="9" max="9" width="7.28125" style="48" customWidth="1"/>
    <col min="10" max="10" width="6.28125" style="48" customWidth="1"/>
    <col min="11" max="11" width="7.00390625" style="48" customWidth="1"/>
    <col min="12" max="12" width="5.421875" style="48" customWidth="1"/>
    <col min="13" max="13" width="6.28125" style="48" customWidth="1"/>
    <col min="14" max="14" width="8.140625" style="48" customWidth="1"/>
    <col min="15" max="15" width="6.281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-215634.62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351952.19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326376.22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403844.83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-293103.23000000004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27" customHeight="1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89</v>
      </c>
      <c r="C17" s="80"/>
      <c r="D17" s="50"/>
      <c r="E17" s="50"/>
      <c r="F17" s="51"/>
      <c r="G17" s="50"/>
      <c r="H17" s="50"/>
      <c r="I17" s="50"/>
    </row>
    <row r="18" spans="1:5" s="52" customFormat="1" ht="12.75" customHeight="1">
      <c r="A18" s="32"/>
      <c r="B18" s="33" t="s">
        <v>2</v>
      </c>
      <c r="C18" s="34">
        <f>SUM(C19:C36)</f>
        <v>403844.83</v>
      </c>
      <c r="E18" s="35"/>
    </row>
    <row r="19" spans="1:5" s="52" customFormat="1" ht="12.75">
      <c r="A19" s="36"/>
      <c r="B19" s="37" t="s">
        <v>523</v>
      </c>
      <c r="C19" s="38">
        <v>340.86</v>
      </c>
      <c r="E19" s="39"/>
    </row>
    <row r="20" spans="1:5" s="52" customFormat="1" ht="12.75">
      <c r="A20" s="36"/>
      <c r="B20" s="37" t="s">
        <v>516</v>
      </c>
      <c r="C20" s="38">
        <v>32643.91</v>
      </c>
      <c r="E20" s="39"/>
    </row>
    <row r="21" spans="1:5" s="52" customFormat="1" ht="12.75">
      <c r="A21" s="36"/>
      <c r="B21" s="37" t="s">
        <v>524</v>
      </c>
      <c r="C21" s="38">
        <v>131418.11</v>
      </c>
      <c r="E21" s="39"/>
    </row>
    <row r="22" spans="1:5" s="52" customFormat="1" ht="12.75">
      <c r="A22" s="36"/>
      <c r="B22" s="37" t="s">
        <v>517</v>
      </c>
      <c r="C22" s="38">
        <v>36285</v>
      </c>
      <c r="E22" s="39"/>
    </row>
    <row r="23" spans="1:5" s="52" customFormat="1" ht="12.75">
      <c r="A23" s="36"/>
      <c r="B23" s="37" t="s">
        <v>525</v>
      </c>
      <c r="C23" s="38">
        <v>2329.33</v>
      </c>
      <c r="E23" s="39"/>
    </row>
    <row r="24" spans="1:5" s="52" customFormat="1" ht="12.75">
      <c r="A24" s="36"/>
      <c r="B24" s="37" t="s">
        <v>538</v>
      </c>
      <c r="C24" s="38">
        <v>4207.16</v>
      </c>
      <c r="E24" s="39"/>
    </row>
    <row r="25" spans="1:5" s="52" customFormat="1" ht="12.75">
      <c r="A25" s="36"/>
      <c r="B25" s="37" t="s">
        <v>515</v>
      </c>
      <c r="C25" s="38">
        <v>3641.72</v>
      </c>
      <c r="E25" s="39"/>
    </row>
    <row r="26" spans="1:5" s="52" customFormat="1" ht="12.75">
      <c r="A26" s="36"/>
      <c r="B26" s="37" t="s">
        <v>529</v>
      </c>
      <c r="C26" s="38">
        <v>6105.67</v>
      </c>
      <c r="E26" s="39"/>
    </row>
    <row r="27" spans="1:5" s="52" customFormat="1" ht="12.75">
      <c r="A27" s="36"/>
      <c r="B27" s="37" t="s">
        <v>514</v>
      </c>
      <c r="C27" s="38">
        <v>4477.78</v>
      </c>
      <c r="E27" s="39"/>
    </row>
    <row r="28" spans="1:5" s="52" customFormat="1" ht="12.75">
      <c r="A28" s="36"/>
      <c r="B28" s="37" t="s">
        <v>513</v>
      </c>
      <c r="C28" s="38">
        <v>3250.62</v>
      </c>
      <c r="E28" s="39"/>
    </row>
    <row r="29" spans="1:5" s="52" customFormat="1" ht="12.75">
      <c r="A29" s="36"/>
      <c r="B29" s="37" t="s">
        <v>522</v>
      </c>
      <c r="C29" s="38">
        <v>452.66</v>
      </c>
      <c r="E29" s="39"/>
    </row>
    <row r="30" spans="1:5" s="52" customFormat="1" ht="12.75">
      <c r="A30" s="36"/>
      <c r="B30" s="37" t="s">
        <v>519</v>
      </c>
      <c r="C30" s="38">
        <v>2187.15</v>
      </c>
      <c r="E30" s="39"/>
    </row>
    <row r="31" spans="1:5" s="52" customFormat="1" ht="12.75">
      <c r="A31" s="36"/>
      <c r="B31" s="37" t="s">
        <v>521</v>
      </c>
      <c r="C31" s="38">
        <v>427.39</v>
      </c>
      <c r="E31" s="39"/>
    </row>
    <row r="32" spans="1:5" s="52" customFormat="1" ht="12.75">
      <c r="A32" s="36"/>
      <c r="B32" s="37" t="s">
        <v>518</v>
      </c>
      <c r="C32" s="38">
        <v>63097.31</v>
      </c>
      <c r="E32" s="39"/>
    </row>
    <row r="33" spans="1:5" s="52" customFormat="1" ht="12.75">
      <c r="A33" s="36"/>
      <c r="B33" s="37" t="s">
        <v>520</v>
      </c>
      <c r="C33" s="38">
        <v>86753.64</v>
      </c>
      <c r="E33" s="39"/>
    </row>
    <row r="34" spans="1:5" s="52" customFormat="1" ht="12.75">
      <c r="A34" s="36"/>
      <c r="B34" s="37" t="s">
        <v>527</v>
      </c>
      <c r="C34" s="38">
        <v>14789.08</v>
      </c>
      <c r="E34" s="39"/>
    </row>
    <row r="35" spans="1:5" s="52" customFormat="1" ht="12.75">
      <c r="A35" s="36"/>
      <c r="B35" s="37" t="s">
        <v>526</v>
      </c>
      <c r="C35" s="38">
        <v>29.14</v>
      </c>
      <c r="E35" s="39"/>
    </row>
    <row r="36" spans="1:5" s="52" customFormat="1" ht="12.75">
      <c r="A36" s="36"/>
      <c r="B36" s="37" t="s">
        <v>530</v>
      </c>
      <c r="C36" s="38">
        <v>11408.3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403844.83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-61975.73</v>
      </c>
    </row>
    <row r="44" spans="2:3" ht="12.75">
      <c r="B44" s="24" t="s">
        <v>51</v>
      </c>
      <c r="C44" s="25">
        <v>100145.9</v>
      </c>
    </row>
    <row r="45" spans="2:3" ht="12.75">
      <c r="B45" s="26" t="s">
        <v>52</v>
      </c>
      <c r="C45" s="27">
        <v>88539.99</v>
      </c>
    </row>
    <row r="46" spans="2:3" ht="12.75">
      <c r="B46" s="28" t="s">
        <v>107</v>
      </c>
      <c r="C46" s="27">
        <v>38013.98</v>
      </c>
    </row>
    <row r="47" spans="2:3" ht="12.75">
      <c r="B47" s="28" t="s">
        <v>117</v>
      </c>
      <c r="C47" s="27">
        <f>C43+C45-C46</f>
        <v>-11449.720000000001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114" t="s">
        <v>66</v>
      </c>
      <c r="N49" s="114" t="s">
        <v>67</v>
      </c>
      <c r="O49" s="76" t="s">
        <v>68</v>
      </c>
      <c r="P49" s="63"/>
    </row>
    <row r="50" spans="1:16" s="52" customFormat="1" ht="13.5" thickBot="1">
      <c r="A50" s="89" t="s">
        <v>54</v>
      </c>
      <c r="B50" s="90" t="s">
        <v>271</v>
      </c>
      <c r="C50" s="65">
        <f>SUM(D50+E50+F50+G50+H50+I50+J50+K50+L50+M50+N50)</f>
        <v>38013.979999999996</v>
      </c>
      <c r="D50" s="66">
        <f aca="true" t="shared" si="0" ref="D50:L50">SUM(D51:D61)</f>
        <v>0</v>
      </c>
      <c r="E50" s="67">
        <f t="shared" si="0"/>
        <v>0</v>
      </c>
      <c r="F50" s="68">
        <f t="shared" si="0"/>
        <v>7641.48</v>
      </c>
      <c r="G50" s="68">
        <f t="shared" si="0"/>
        <v>21598.7</v>
      </c>
      <c r="H50" s="68">
        <f t="shared" si="0"/>
        <v>0</v>
      </c>
      <c r="I50" s="68">
        <f t="shared" si="0"/>
        <v>0</v>
      </c>
      <c r="J50" s="68">
        <f t="shared" si="0"/>
        <v>0</v>
      </c>
      <c r="K50" s="68">
        <f t="shared" si="0"/>
        <v>636.73</v>
      </c>
      <c r="L50" s="68">
        <f t="shared" si="0"/>
        <v>6790.07</v>
      </c>
      <c r="M50" s="68">
        <f>SUM(M52:M61)</f>
        <v>0</v>
      </c>
      <c r="N50" s="68">
        <f>SUM(N52:N61)</f>
        <v>1347</v>
      </c>
      <c r="O50" s="69">
        <f>SUM(O56:O61)</f>
        <v>0</v>
      </c>
      <c r="P50" s="63"/>
    </row>
    <row r="51" spans="1:16" s="52" customFormat="1" ht="12.75">
      <c r="A51" s="97">
        <v>29</v>
      </c>
      <c r="B51" s="7" t="s">
        <v>272</v>
      </c>
      <c r="C51" s="70"/>
      <c r="D51" s="71"/>
      <c r="E51" s="72"/>
      <c r="F51" s="73">
        <v>7641.48</v>
      </c>
      <c r="G51" s="73"/>
      <c r="H51" s="73"/>
      <c r="I51" s="73"/>
      <c r="J51" s="73"/>
      <c r="K51" s="73"/>
      <c r="L51" s="73"/>
      <c r="M51" s="73"/>
      <c r="N51" s="73"/>
      <c r="O51" s="72"/>
      <c r="P51" s="63"/>
    </row>
    <row r="52" spans="1:16" s="52" customFormat="1" ht="38.25">
      <c r="A52" s="70"/>
      <c r="B52" s="6" t="s">
        <v>273</v>
      </c>
      <c r="C52" s="65"/>
      <c r="D52" s="71"/>
      <c r="E52" s="72"/>
      <c r="F52" s="73"/>
      <c r="G52" s="73">
        <v>21598.7</v>
      </c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25.5">
      <c r="A53" s="70"/>
      <c r="B53" s="6" t="s">
        <v>274</v>
      </c>
      <c r="C53" s="70"/>
      <c r="D53" s="71"/>
      <c r="F53" s="72"/>
      <c r="G53" s="73"/>
      <c r="H53" s="73"/>
      <c r="I53" s="73"/>
      <c r="J53" s="73"/>
      <c r="K53" s="73">
        <v>636.73</v>
      </c>
      <c r="L53" s="73"/>
      <c r="M53" s="73"/>
      <c r="N53" s="73"/>
      <c r="O53" s="72"/>
      <c r="P53" s="63"/>
    </row>
    <row r="54" spans="1:16" s="52" customFormat="1" ht="25.5">
      <c r="A54" s="70"/>
      <c r="B54" s="7" t="s">
        <v>275</v>
      </c>
      <c r="C54" s="65"/>
      <c r="D54" s="71"/>
      <c r="E54" s="72"/>
      <c r="F54" s="73"/>
      <c r="G54" s="73"/>
      <c r="H54" s="73"/>
      <c r="I54" s="73"/>
      <c r="J54" s="73"/>
      <c r="K54" s="73"/>
      <c r="L54" s="73">
        <v>6790.07</v>
      </c>
      <c r="M54" s="73"/>
      <c r="N54" s="73"/>
      <c r="O54" s="72"/>
      <c r="P54" s="63"/>
    </row>
    <row r="55" spans="1:16" s="52" customFormat="1" ht="12.75">
      <c r="A55" s="70"/>
      <c r="B55" s="7" t="s">
        <v>276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1347</v>
      </c>
      <c r="O55" s="72"/>
      <c r="P55" s="63"/>
    </row>
    <row r="56" spans="1:15" ht="12.75">
      <c r="A56" s="87"/>
      <c r="B56" s="3"/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0:C40"/>
    <mergeCell ref="A41:C41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28125" style="48" customWidth="1"/>
    <col min="5" max="5" width="6.28125" style="48" customWidth="1"/>
    <col min="6" max="6" width="6.7109375" style="48" customWidth="1"/>
    <col min="7" max="7" width="5.421875" style="48" customWidth="1"/>
    <col min="8" max="8" width="5.28125" style="48" customWidth="1"/>
    <col min="9" max="9" width="6.7109375" style="48" customWidth="1"/>
    <col min="10" max="10" width="6.57421875" style="48" customWidth="1"/>
    <col min="11" max="11" width="6.7109375" style="48" customWidth="1"/>
    <col min="12" max="13" width="6.57421875" style="48" customWidth="1"/>
    <col min="14" max="14" width="6.00390625" style="48" customWidth="1"/>
    <col min="15" max="15" width="6.14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-90932.81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89049.54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69642.32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86369.64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-107660.12999999999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37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SUM(C19:C38)</f>
        <v>86369.64</v>
      </c>
      <c r="E18" s="94"/>
    </row>
    <row r="19" spans="1:5" s="52" customFormat="1" ht="12.75">
      <c r="A19" s="36"/>
      <c r="B19" s="37" t="s">
        <v>523</v>
      </c>
      <c r="C19" s="38">
        <v>70.42</v>
      </c>
      <c r="E19" s="95"/>
    </row>
    <row r="20" spans="1:5" s="52" customFormat="1" ht="12.75">
      <c r="A20" s="36"/>
      <c r="B20" s="37" t="s">
        <v>516</v>
      </c>
      <c r="C20" s="38">
        <v>8668.59</v>
      </c>
      <c r="E20" s="95"/>
    </row>
    <row r="21" spans="1:5" s="52" customFormat="1" ht="12.75">
      <c r="A21" s="36"/>
      <c r="B21" s="37" t="s">
        <v>524</v>
      </c>
      <c r="C21" s="38">
        <v>27156.36</v>
      </c>
      <c r="E21" s="95"/>
    </row>
    <row r="22" spans="1:5" s="52" customFormat="1" ht="12.75">
      <c r="A22" s="36"/>
      <c r="B22" s="37" t="s">
        <v>517</v>
      </c>
      <c r="C22" s="38">
        <v>7290.25</v>
      </c>
      <c r="E22" s="95"/>
    </row>
    <row r="23" spans="1:5" s="52" customFormat="1" ht="12.75" customHeight="1">
      <c r="A23" s="36"/>
      <c r="B23" s="37" t="s">
        <v>525</v>
      </c>
      <c r="C23" s="38">
        <v>481.33</v>
      </c>
      <c r="E23" s="95"/>
    </row>
    <row r="24" spans="1:5" s="52" customFormat="1" ht="12.75">
      <c r="A24" s="36"/>
      <c r="B24" s="37" t="s">
        <v>538</v>
      </c>
      <c r="C24" s="38">
        <v>869.38</v>
      </c>
      <c r="E24" s="95"/>
    </row>
    <row r="25" spans="1:5" s="52" customFormat="1" ht="12.75">
      <c r="A25" s="36"/>
      <c r="B25" s="37" t="s">
        <v>515</v>
      </c>
      <c r="C25" s="38">
        <v>752.53</v>
      </c>
      <c r="E25" s="95"/>
    </row>
    <row r="26" spans="1:5" s="52" customFormat="1" ht="12.75">
      <c r="A26" s="36"/>
      <c r="B26" s="37" t="s">
        <v>529</v>
      </c>
      <c r="C26" s="38">
        <v>1261.68</v>
      </c>
      <c r="E26" s="95"/>
    </row>
    <row r="27" spans="1:5" s="52" customFormat="1" ht="12.75">
      <c r="A27" s="36"/>
      <c r="B27" s="37" t="s">
        <v>514</v>
      </c>
      <c r="C27" s="38">
        <v>925.3</v>
      </c>
      <c r="E27" s="95"/>
    </row>
    <row r="28" spans="1:5" s="52" customFormat="1" ht="12.75">
      <c r="A28" s="36"/>
      <c r="B28" s="37" t="s">
        <v>513</v>
      </c>
      <c r="C28" s="38">
        <v>671.7</v>
      </c>
      <c r="E28" s="95"/>
    </row>
    <row r="29" spans="1:5" s="52" customFormat="1" ht="12.75">
      <c r="A29" s="36"/>
      <c r="B29" s="37" t="s">
        <v>522</v>
      </c>
      <c r="C29" s="38">
        <v>93.53</v>
      </c>
      <c r="E29" s="95"/>
    </row>
    <row r="30" spans="1:5" s="52" customFormat="1" ht="12.75">
      <c r="A30" s="36"/>
      <c r="B30" s="37" t="s">
        <v>519</v>
      </c>
      <c r="C30" s="38">
        <v>451.97</v>
      </c>
      <c r="E30" s="95"/>
    </row>
    <row r="31" spans="1:5" s="52" customFormat="1" ht="12.75">
      <c r="A31" s="36"/>
      <c r="B31" s="37" t="s">
        <v>521</v>
      </c>
      <c r="C31" s="38">
        <v>88.32</v>
      </c>
      <c r="E31" s="95"/>
    </row>
    <row r="32" spans="1:5" s="52" customFormat="1" ht="12.75">
      <c r="A32" s="36"/>
      <c r="B32" s="37" t="s">
        <v>518</v>
      </c>
      <c r="C32" s="38">
        <v>13038.49</v>
      </c>
      <c r="E32" s="95"/>
    </row>
    <row r="33" spans="1:5" s="52" customFormat="1" ht="12.75">
      <c r="A33" s="36"/>
      <c r="B33" s="37" t="s">
        <v>520</v>
      </c>
      <c r="C33" s="38">
        <v>17926.85</v>
      </c>
      <c r="E33" s="95"/>
    </row>
    <row r="34" spans="1:5" s="52" customFormat="1" ht="12.75">
      <c r="A34" s="36"/>
      <c r="B34" s="37" t="s">
        <v>527</v>
      </c>
      <c r="C34" s="38">
        <v>3056.03</v>
      </c>
      <c r="E34" s="95"/>
    </row>
    <row r="35" spans="1:5" s="52" customFormat="1" ht="12.75">
      <c r="A35" s="36"/>
      <c r="B35" s="37" t="s">
        <v>536</v>
      </c>
      <c r="C35" s="38">
        <v>630</v>
      </c>
      <c r="E35" s="95"/>
    </row>
    <row r="36" spans="1:5" s="52" customFormat="1" ht="12.75">
      <c r="A36" s="36"/>
      <c r="B36" s="37" t="s">
        <v>532</v>
      </c>
      <c r="C36" s="38">
        <v>573.48</v>
      </c>
      <c r="E36" s="95"/>
    </row>
    <row r="37" spans="1:5" s="52" customFormat="1" ht="12.75">
      <c r="A37" s="36"/>
      <c r="B37" s="37" t="s">
        <v>526</v>
      </c>
      <c r="C37" s="38">
        <v>6.02</v>
      </c>
      <c r="E37" s="95"/>
    </row>
    <row r="38" spans="1:5" s="52" customFormat="1" ht="12.75">
      <c r="A38" s="36"/>
      <c r="B38" s="37" t="s">
        <v>530</v>
      </c>
      <c r="C38" s="38">
        <v>2357.41</v>
      </c>
      <c r="E38" s="95"/>
    </row>
    <row r="39" spans="1:5" s="52" customFormat="1" ht="12.75">
      <c r="A39" s="40"/>
      <c r="B39" s="40"/>
      <c r="C39" s="41"/>
      <c r="E39" s="96"/>
    </row>
    <row r="40" spans="1:5" s="52" customFormat="1" ht="12.75">
      <c r="A40" s="43"/>
      <c r="B40" s="44" t="s">
        <v>3</v>
      </c>
      <c r="C40" s="45">
        <f>C18</f>
        <v>86369.64</v>
      </c>
      <c r="E40" s="94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55404.86</v>
      </c>
    </row>
    <row r="46" spans="2:3" ht="12.75">
      <c r="B46" s="24" t="s">
        <v>51</v>
      </c>
      <c r="C46" s="25">
        <v>22944.75</v>
      </c>
    </row>
    <row r="47" spans="2:3" ht="12.75">
      <c r="B47" s="26" t="s">
        <v>52</v>
      </c>
      <c r="C47" s="27">
        <v>18196.1</v>
      </c>
    </row>
    <row r="48" spans="2:3" ht="12.75">
      <c r="B48" s="28" t="s">
        <v>107</v>
      </c>
      <c r="C48" s="27">
        <v>53002.13</v>
      </c>
    </row>
    <row r="49" spans="2:3" ht="12.75">
      <c r="B49" s="28" t="s">
        <v>117</v>
      </c>
      <c r="C49" s="27">
        <f>C45+C47-C48</f>
        <v>20598.829999999994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281</v>
      </c>
      <c r="C52" s="65">
        <f>SUM(D52+E52+F52+G52+H52+I52+J52+K52+L52+M52+N52)</f>
        <v>53002.13</v>
      </c>
      <c r="D52" s="66">
        <f aca="true" t="shared" si="0" ref="D52:L52">SUM(D53:D60)</f>
        <v>0</v>
      </c>
      <c r="E52" s="67">
        <f t="shared" si="0"/>
        <v>25800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22567.25</v>
      </c>
      <c r="J52" s="68">
        <f t="shared" si="0"/>
        <v>0</v>
      </c>
      <c r="K52" s="68">
        <f t="shared" si="0"/>
        <v>0</v>
      </c>
      <c r="L52" s="68">
        <f t="shared" si="0"/>
        <v>1249.88</v>
      </c>
      <c r="M52" s="68">
        <f>SUM(M54:M60)</f>
        <v>0</v>
      </c>
      <c r="N52" s="68">
        <f>SUM(N54:N60)</f>
        <v>3385</v>
      </c>
      <c r="O52" s="69">
        <f>SUM(O55:O60)</f>
        <v>0</v>
      </c>
      <c r="P52" s="63"/>
    </row>
    <row r="53" spans="1:16" s="52" customFormat="1" ht="12.75">
      <c r="A53" s="97">
        <v>30</v>
      </c>
      <c r="B53" s="6" t="s">
        <v>282</v>
      </c>
      <c r="C53" s="70"/>
      <c r="D53" s="71"/>
      <c r="E53" s="72">
        <v>25800</v>
      </c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283</v>
      </c>
      <c r="C54" s="65"/>
      <c r="D54" s="71"/>
      <c r="E54" s="72"/>
      <c r="F54" s="73"/>
      <c r="G54" s="73"/>
      <c r="H54" s="73"/>
      <c r="I54" s="73">
        <v>22567.25</v>
      </c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284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285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1249.88</v>
      </c>
      <c r="M56" s="73"/>
      <c r="N56" s="73"/>
      <c r="O56" s="72"/>
      <c r="P56" s="63"/>
    </row>
    <row r="57" spans="1:16" s="52" customFormat="1" ht="12.75">
      <c r="A57" s="70"/>
      <c r="B57" s="7" t="s">
        <v>286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3385</v>
      </c>
      <c r="O57" s="72"/>
      <c r="P57" s="63"/>
    </row>
  </sheetData>
  <sheetProtection/>
  <mergeCells count="14">
    <mergeCell ref="A3:C3"/>
    <mergeCell ref="E2:I2"/>
    <mergeCell ref="E3:I3"/>
    <mergeCell ref="E4:I4"/>
    <mergeCell ref="E15:I15"/>
    <mergeCell ref="C15:C16"/>
    <mergeCell ref="A42:C42"/>
    <mergeCell ref="A43:C43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57421875" style="48" customWidth="1"/>
    <col min="5" max="5" width="7.00390625" style="48" customWidth="1"/>
    <col min="6" max="6" width="6.7109375" style="48" customWidth="1"/>
    <col min="7" max="7" width="5.421875" style="48" customWidth="1"/>
    <col min="8" max="8" width="5.140625" style="48" customWidth="1"/>
    <col min="9" max="9" width="6.140625" style="48" customWidth="1"/>
    <col min="10" max="10" width="6.7109375" style="48" customWidth="1"/>
    <col min="11" max="11" width="7.421875" style="48" customWidth="1"/>
    <col min="12" max="12" width="6.28125" style="48" customWidth="1"/>
    <col min="13" max="14" width="6.421875" style="48" customWidth="1"/>
    <col min="15" max="15" width="6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-34337.75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90126.18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89707.9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89183.35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-33813.20000000001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38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89183.35</v>
      </c>
      <c r="E18" s="35"/>
    </row>
    <row r="19" spans="1:5" s="52" customFormat="1" ht="12.75">
      <c r="A19" s="36"/>
      <c r="B19" s="37" t="s">
        <v>523</v>
      </c>
      <c r="C19" s="38">
        <v>74.36</v>
      </c>
      <c r="E19" s="39"/>
    </row>
    <row r="20" spans="1:5" s="52" customFormat="1" ht="12.75">
      <c r="A20" s="36"/>
      <c r="B20" s="37" t="s">
        <v>516</v>
      </c>
      <c r="C20" s="38">
        <v>8025.43</v>
      </c>
      <c r="E20" s="39"/>
    </row>
    <row r="21" spans="1:5" s="52" customFormat="1" ht="12.75" customHeight="1">
      <c r="A21" s="36"/>
      <c r="B21" s="37" t="s">
        <v>524</v>
      </c>
      <c r="C21" s="38">
        <v>28675.34</v>
      </c>
      <c r="E21" s="39"/>
    </row>
    <row r="22" spans="1:5" s="52" customFormat="1" ht="12.75">
      <c r="A22" s="36"/>
      <c r="B22" s="37" t="s">
        <v>517</v>
      </c>
      <c r="C22" s="38">
        <v>7535.4</v>
      </c>
      <c r="E22" s="39"/>
    </row>
    <row r="23" spans="1:5" s="52" customFormat="1" ht="12.75">
      <c r="A23" s="36"/>
      <c r="B23" s="37" t="s">
        <v>525</v>
      </c>
      <c r="C23" s="38">
        <v>508.24</v>
      </c>
      <c r="E23" s="39"/>
    </row>
    <row r="24" spans="1:5" s="52" customFormat="1" ht="12.75">
      <c r="A24" s="36"/>
      <c r="B24" s="37" t="s">
        <v>538</v>
      </c>
      <c r="C24" s="38">
        <v>918</v>
      </c>
      <c r="E24" s="39"/>
    </row>
    <row r="25" spans="1:5" s="52" customFormat="1" ht="12.75">
      <c r="A25" s="36"/>
      <c r="B25" s="37" t="s">
        <v>515</v>
      </c>
      <c r="C25" s="38">
        <v>794.62</v>
      </c>
      <c r="E25" s="39"/>
    </row>
    <row r="26" spans="1:5" s="52" customFormat="1" ht="12.75">
      <c r="A26" s="36"/>
      <c r="B26" s="37" t="s">
        <v>529</v>
      </c>
      <c r="C26" s="38">
        <v>1332.24</v>
      </c>
      <c r="E26" s="39"/>
    </row>
    <row r="27" spans="1:5" s="52" customFormat="1" ht="12.75">
      <c r="A27" s="36"/>
      <c r="B27" s="37" t="s">
        <v>514</v>
      </c>
      <c r="C27" s="38">
        <v>977.04</v>
      </c>
      <c r="E27" s="39"/>
    </row>
    <row r="28" spans="1:5" s="52" customFormat="1" ht="12.75">
      <c r="A28" s="36"/>
      <c r="B28" s="37" t="s">
        <v>513</v>
      </c>
      <c r="C28" s="38">
        <v>709.29</v>
      </c>
      <c r="E28" s="39"/>
    </row>
    <row r="29" spans="1:5" s="52" customFormat="1" ht="12.75">
      <c r="A29" s="36"/>
      <c r="B29" s="37" t="s">
        <v>522</v>
      </c>
      <c r="C29" s="38">
        <v>98.78</v>
      </c>
      <c r="E29" s="39"/>
    </row>
    <row r="30" spans="1:5" s="52" customFormat="1" ht="12.75">
      <c r="A30" s="36"/>
      <c r="B30" s="37" t="s">
        <v>519</v>
      </c>
      <c r="C30" s="38">
        <v>477.23</v>
      </c>
      <c r="E30" s="39"/>
    </row>
    <row r="31" spans="1:5" s="52" customFormat="1" ht="12.75">
      <c r="A31" s="36"/>
      <c r="B31" s="37" t="s">
        <v>521</v>
      </c>
      <c r="C31" s="38">
        <v>93.26</v>
      </c>
      <c r="E31" s="39"/>
    </row>
    <row r="32" spans="1:5" s="52" customFormat="1" ht="12.75">
      <c r="A32" s="36"/>
      <c r="B32" s="37" t="s">
        <v>518</v>
      </c>
      <c r="C32" s="38">
        <v>13767.81</v>
      </c>
      <c r="E32" s="39"/>
    </row>
    <row r="33" spans="1:5" s="52" customFormat="1" ht="12.75">
      <c r="A33" s="36"/>
      <c r="B33" s="37" t="s">
        <v>520</v>
      </c>
      <c r="C33" s="38">
        <v>18929.59</v>
      </c>
      <c r="E33" s="39"/>
    </row>
    <row r="34" spans="1:5" s="52" customFormat="1" ht="12.75">
      <c r="A34" s="36"/>
      <c r="B34" s="37" t="s">
        <v>527</v>
      </c>
      <c r="C34" s="38">
        <v>3226.98</v>
      </c>
      <c r="E34" s="39"/>
    </row>
    <row r="35" spans="1:5" s="52" customFormat="1" ht="12.75">
      <c r="A35" s="36"/>
      <c r="B35" s="37" t="s">
        <v>532</v>
      </c>
      <c r="C35" s="38">
        <v>544.1</v>
      </c>
      <c r="E35" s="39"/>
    </row>
    <row r="36" spans="1:5" s="52" customFormat="1" ht="12.75">
      <c r="A36" s="36"/>
      <c r="B36" s="37" t="s">
        <v>526</v>
      </c>
      <c r="C36" s="38">
        <v>6.36</v>
      </c>
      <c r="E36" s="39"/>
    </row>
    <row r="37" spans="1:5" s="52" customFormat="1" ht="12.75">
      <c r="A37" s="36"/>
      <c r="B37" s="37" t="s">
        <v>530</v>
      </c>
      <c r="C37" s="38">
        <v>2489.28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89183.35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64009.62</v>
      </c>
    </row>
    <row r="45" spans="2:3" ht="12.75">
      <c r="B45" s="24" t="s">
        <v>51</v>
      </c>
      <c r="C45" s="25">
        <v>22251</v>
      </c>
    </row>
    <row r="46" spans="2:3" ht="12.75">
      <c r="B46" s="26" t="s">
        <v>52</v>
      </c>
      <c r="C46" s="27">
        <v>22320.8</v>
      </c>
    </row>
    <row r="47" spans="2:3" ht="12.75">
      <c r="B47" s="28" t="s">
        <v>107</v>
      </c>
      <c r="C47" s="27">
        <v>21155.55</v>
      </c>
    </row>
    <row r="48" spans="2:3" ht="12.75">
      <c r="B48" s="28" t="s">
        <v>117</v>
      </c>
      <c r="C48" s="27">
        <f>C44+C46-C47</f>
        <v>65174.869999999995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277</v>
      </c>
      <c r="C51" s="65">
        <f>SUM(D51+E51+F51+G51+H51+I51+J51+K51+L51+M51+N51+O40)</f>
        <v>21155.55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4467.55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9144</v>
      </c>
      <c r="L51" s="68">
        <f t="shared" si="0"/>
        <v>0</v>
      </c>
      <c r="M51" s="68">
        <f>SUM(M53:M59)</f>
        <v>0</v>
      </c>
      <c r="N51" s="68">
        <f>SUM(N53:N59)</f>
        <v>7544</v>
      </c>
      <c r="O51" s="69">
        <f>SUM(O54:O60)</f>
        <v>0</v>
      </c>
      <c r="P51" s="63"/>
    </row>
    <row r="52" spans="1:16" s="52" customFormat="1" ht="12.75">
      <c r="A52" s="97">
        <v>31</v>
      </c>
      <c r="B52" s="6" t="s">
        <v>278</v>
      </c>
      <c r="C52" s="70"/>
      <c r="D52" s="71"/>
      <c r="E52" s="72"/>
      <c r="F52" s="73"/>
      <c r="G52" s="73">
        <v>4467.55</v>
      </c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279</v>
      </c>
      <c r="C53" s="65"/>
      <c r="D53" s="71"/>
      <c r="E53" s="72"/>
      <c r="F53" s="73"/>
      <c r="G53" s="73"/>
      <c r="H53" s="73"/>
      <c r="I53" s="73"/>
      <c r="J53" s="73"/>
      <c r="K53" s="73">
        <v>9144</v>
      </c>
      <c r="L53" s="73"/>
      <c r="M53" s="73"/>
      <c r="N53" s="73"/>
      <c r="O53" s="72"/>
      <c r="P53" s="63"/>
    </row>
    <row r="54" spans="1:16" s="52" customFormat="1" ht="12.75">
      <c r="A54" s="70"/>
      <c r="B54" s="7" t="s">
        <v>280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>
        <v>7544</v>
      </c>
      <c r="O54" s="72"/>
      <c r="P54" s="63"/>
    </row>
  </sheetData>
  <sheetProtection/>
  <mergeCells count="14">
    <mergeCell ref="A3:C3"/>
    <mergeCell ref="E2:I2"/>
    <mergeCell ref="E3:I3"/>
    <mergeCell ref="E4:I4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00390625" style="56" customWidth="1"/>
    <col min="4" max="5" width="6.140625" style="48" customWidth="1"/>
    <col min="6" max="6" width="6.00390625" style="48" customWidth="1"/>
    <col min="7" max="7" width="5.00390625" style="48" customWidth="1"/>
    <col min="8" max="8" width="4.421875" style="48" customWidth="1"/>
    <col min="9" max="9" width="5.8515625" style="48" customWidth="1"/>
    <col min="10" max="10" width="5.7109375" style="48" customWidth="1"/>
    <col min="11" max="11" width="6.140625" style="48" customWidth="1"/>
    <col min="12" max="12" width="6.421875" style="48" customWidth="1"/>
    <col min="13" max="13" width="9.140625" style="48" customWidth="1"/>
    <col min="14" max="14" width="5.57421875" style="48" customWidth="1"/>
    <col min="15" max="15" width="5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3" ht="12.75">
      <c r="A2" s="28"/>
      <c r="B2" s="28"/>
      <c r="C2" s="27"/>
    </row>
    <row r="3" spans="1:3" ht="12.75">
      <c r="A3" s="28"/>
      <c r="B3" s="28"/>
      <c r="C3" s="27"/>
    </row>
    <row r="4" spans="1:9" ht="12.75">
      <c r="A4" s="91"/>
      <c r="B4" s="91"/>
      <c r="C4" s="92"/>
      <c r="D4" s="50"/>
      <c r="E4" s="183"/>
      <c r="F4" s="183"/>
      <c r="G4" s="183"/>
      <c r="H4" s="183"/>
      <c r="I4" s="183"/>
    </row>
    <row r="5" spans="1:9" ht="56.25" customHeight="1">
      <c r="A5" s="187" t="s">
        <v>122</v>
      </c>
      <c r="B5" s="187"/>
      <c r="C5" s="187"/>
      <c r="D5" s="50"/>
      <c r="E5" s="183"/>
      <c r="F5" s="183"/>
      <c r="G5" s="183"/>
      <c r="H5" s="183"/>
      <c r="I5" s="183"/>
    </row>
    <row r="6" spans="1:9" ht="12.75" customHeight="1">
      <c r="A6" s="28"/>
      <c r="B6" s="22"/>
      <c r="C6" s="27"/>
      <c r="D6" s="50"/>
      <c r="E6" s="183"/>
      <c r="F6" s="183"/>
      <c r="G6" s="183"/>
      <c r="H6" s="183"/>
      <c r="I6" s="183"/>
    </row>
    <row r="7" spans="1:9" ht="12.75">
      <c r="A7" s="28"/>
      <c r="B7" s="22"/>
      <c r="C7" s="27"/>
      <c r="D7" s="50"/>
      <c r="E7" s="50"/>
      <c r="F7" s="50"/>
      <c r="G7" s="50"/>
      <c r="H7" s="50"/>
      <c r="I7" s="50"/>
    </row>
    <row r="8" spans="1:9" s="20" customFormat="1" ht="15.75">
      <c r="A8" s="186" t="s">
        <v>50</v>
      </c>
      <c r="B8" s="186"/>
      <c r="C8" s="186"/>
      <c r="D8" s="19"/>
      <c r="E8" s="19"/>
      <c r="F8" s="19"/>
      <c r="G8" s="19"/>
      <c r="H8" s="19"/>
      <c r="I8" s="19"/>
    </row>
    <row r="9" spans="1:9" s="20" customFormat="1" ht="15.75">
      <c r="A9" s="185" t="s">
        <v>115</v>
      </c>
      <c r="B9" s="185"/>
      <c r="C9" s="185"/>
      <c r="D9" s="19"/>
      <c r="E9" s="19"/>
      <c r="F9" s="21"/>
      <c r="G9" s="19"/>
      <c r="H9" s="19"/>
      <c r="I9" s="19"/>
    </row>
    <row r="10" spans="1:9" ht="12.75">
      <c r="A10" s="23"/>
      <c r="B10" s="23"/>
      <c r="C10" s="23"/>
      <c r="D10" s="50"/>
      <c r="E10" s="50"/>
      <c r="F10" s="51"/>
      <c r="G10" s="50"/>
      <c r="H10" s="50"/>
      <c r="I10" s="50"/>
    </row>
    <row r="11" spans="1:9" ht="12.75">
      <c r="A11" s="23"/>
      <c r="B11" s="24" t="s">
        <v>123</v>
      </c>
      <c r="C11" s="25">
        <v>-55667.58</v>
      </c>
      <c r="D11" s="50"/>
      <c r="E11" s="50"/>
      <c r="F11" s="74"/>
      <c r="G11" s="50"/>
      <c r="H11" s="50"/>
      <c r="I11" s="50"/>
    </row>
    <row r="12" spans="1:9" ht="12.75">
      <c r="A12" s="23"/>
      <c r="B12" s="24" t="s">
        <v>51</v>
      </c>
      <c r="C12" s="25">
        <v>98883.93</v>
      </c>
      <c r="D12" s="50"/>
      <c r="E12" s="50"/>
      <c r="F12" s="50"/>
      <c r="G12" s="50"/>
      <c r="H12" s="50"/>
      <c r="I12" s="50"/>
    </row>
    <row r="13" spans="1:9" ht="12.75">
      <c r="A13" s="28"/>
      <c r="B13" s="26" t="s">
        <v>52</v>
      </c>
      <c r="C13" s="27">
        <v>88776.91</v>
      </c>
      <c r="D13" s="50"/>
      <c r="E13" s="50"/>
      <c r="F13" s="50"/>
      <c r="G13" s="50"/>
      <c r="H13" s="50"/>
      <c r="I13" s="50"/>
    </row>
    <row r="14" spans="1:9" ht="12.75">
      <c r="A14" s="28"/>
      <c r="B14" s="28" t="s">
        <v>48</v>
      </c>
      <c r="C14" s="27">
        <f>C20</f>
        <v>100556.53</v>
      </c>
      <c r="D14" s="50"/>
      <c r="E14" s="50"/>
      <c r="F14" s="50"/>
      <c r="G14" s="50"/>
      <c r="H14" s="50"/>
      <c r="I14" s="50"/>
    </row>
    <row r="15" spans="1:9" ht="12.75">
      <c r="A15" s="28"/>
      <c r="B15" s="28" t="s">
        <v>124</v>
      </c>
      <c r="C15" s="27">
        <f>C11+C13-C14</f>
        <v>-67447.2</v>
      </c>
      <c r="D15" s="50"/>
      <c r="E15" s="50"/>
      <c r="F15" s="50"/>
      <c r="G15" s="50"/>
      <c r="H15" s="50"/>
      <c r="I15" s="50"/>
    </row>
    <row r="16" spans="1:9" ht="12.75">
      <c r="A16" s="88"/>
      <c r="B16" s="110"/>
      <c r="C16" s="111"/>
      <c r="D16" s="50"/>
      <c r="E16" s="183"/>
      <c r="F16" s="183"/>
      <c r="G16" s="183"/>
      <c r="H16" s="183"/>
      <c r="I16" s="183"/>
    </row>
    <row r="17" spans="1:9" ht="12.75">
      <c r="A17" s="191"/>
      <c r="B17" s="192" t="s">
        <v>1</v>
      </c>
      <c r="C17" s="192" t="s">
        <v>71</v>
      </c>
      <c r="D17" s="50"/>
      <c r="E17" s="183"/>
      <c r="F17" s="183"/>
      <c r="G17" s="183"/>
      <c r="H17" s="183"/>
      <c r="I17" s="183"/>
    </row>
    <row r="18" spans="1:9" ht="12.75">
      <c r="A18" s="191"/>
      <c r="B18" s="192"/>
      <c r="C18" s="192"/>
      <c r="D18" s="50"/>
      <c r="E18" s="183"/>
      <c r="F18" s="183"/>
      <c r="G18" s="183"/>
      <c r="H18" s="183"/>
      <c r="I18" s="183"/>
    </row>
    <row r="19" spans="1:9" ht="12.75">
      <c r="A19" s="78"/>
      <c r="B19" s="79" t="s">
        <v>5</v>
      </c>
      <c r="C19" s="80"/>
      <c r="D19" s="50"/>
      <c r="E19" s="50"/>
      <c r="F19" s="50"/>
      <c r="G19" s="50"/>
      <c r="H19" s="50"/>
      <c r="I19" s="50"/>
    </row>
    <row r="20" spans="1:5" s="52" customFormat="1" ht="12.75">
      <c r="A20" s="32"/>
      <c r="B20" s="33" t="s">
        <v>2</v>
      </c>
      <c r="C20" s="34">
        <f>SUM(C21:C38)</f>
        <v>100556.53</v>
      </c>
      <c r="E20" s="35"/>
    </row>
    <row r="21" spans="1:5" s="52" customFormat="1" ht="12.75">
      <c r="A21" s="36"/>
      <c r="B21" s="37" t="s">
        <v>523</v>
      </c>
      <c r="C21" s="38">
        <v>81.92</v>
      </c>
      <c r="E21" s="39"/>
    </row>
    <row r="22" spans="1:5" s="52" customFormat="1" ht="12.75">
      <c r="A22" s="36"/>
      <c r="B22" s="37" t="s">
        <v>516</v>
      </c>
      <c r="C22" s="38">
        <v>10620.16</v>
      </c>
      <c r="E22" s="39"/>
    </row>
    <row r="23" spans="1:5" s="52" customFormat="1" ht="12.75" customHeight="1">
      <c r="A23" s="36"/>
      <c r="B23" s="37" t="s">
        <v>524</v>
      </c>
      <c r="C23" s="38">
        <v>31581.94</v>
      </c>
      <c r="E23" s="39"/>
    </row>
    <row r="24" spans="1:5" s="52" customFormat="1" ht="12.75">
      <c r="A24" s="36"/>
      <c r="B24" s="37" t="s">
        <v>517</v>
      </c>
      <c r="C24" s="38">
        <v>9450.55</v>
      </c>
      <c r="E24" s="39"/>
    </row>
    <row r="25" spans="1:5" s="52" customFormat="1" ht="12.75">
      <c r="A25" s="36"/>
      <c r="B25" s="37" t="s">
        <v>525</v>
      </c>
      <c r="C25" s="38">
        <v>559.78</v>
      </c>
      <c r="E25" s="39"/>
    </row>
    <row r="26" spans="1:5" s="52" customFormat="1" ht="12.75">
      <c r="A26" s="36"/>
      <c r="B26" s="37" t="s">
        <v>538</v>
      </c>
      <c r="C26" s="38">
        <v>1011.06</v>
      </c>
      <c r="E26" s="39"/>
    </row>
    <row r="27" spans="1:5" s="52" customFormat="1" ht="12.75">
      <c r="A27" s="36"/>
      <c r="B27" s="37" t="s">
        <v>515</v>
      </c>
      <c r="C27" s="38">
        <v>875.17</v>
      </c>
      <c r="E27" s="39"/>
    </row>
    <row r="28" spans="1:5" s="52" customFormat="1" ht="12.75">
      <c r="A28" s="36"/>
      <c r="B28" s="37" t="s">
        <v>529</v>
      </c>
      <c r="C28" s="38">
        <v>1467.29</v>
      </c>
      <c r="E28" s="39"/>
    </row>
    <row r="29" spans="1:5" s="52" customFormat="1" ht="12.75">
      <c r="A29" s="36"/>
      <c r="B29" s="37" t="s">
        <v>514</v>
      </c>
      <c r="C29" s="38">
        <v>1076.09</v>
      </c>
      <c r="E29" s="39"/>
    </row>
    <row r="30" spans="1:5" s="52" customFormat="1" ht="12.75">
      <c r="A30" s="36"/>
      <c r="B30" s="37" t="s">
        <v>513</v>
      </c>
      <c r="C30" s="38">
        <v>781.17</v>
      </c>
      <c r="E30" s="39"/>
    </row>
    <row r="31" spans="1:5" s="52" customFormat="1" ht="12.75">
      <c r="A31" s="36"/>
      <c r="B31" s="37" t="s">
        <v>522</v>
      </c>
      <c r="C31" s="38">
        <v>108.78</v>
      </c>
      <c r="E31" s="39"/>
    </row>
    <row r="32" spans="1:5" s="52" customFormat="1" ht="12.75">
      <c r="A32" s="36"/>
      <c r="B32" s="37" t="s">
        <v>519</v>
      </c>
      <c r="C32" s="38">
        <v>525.61</v>
      </c>
      <c r="E32" s="39"/>
    </row>
    <row r="33" spans="1:5" s="52" customFormat="1" ht="12.75">
      <c r="A33" s="36"/>
      <c r="B33" s="37" t="s">
        <v>521</v>
      </c>
      <c r="C33" s="38">
        <v>102.71</v>
      </c>
      <c r="E33" s="39"/>
    </row>
    <row r="34" spans="1:5" s="52" customFormat="1" ht="12.75">
      <c r="A34" s="36"/>
      <c r="B34" s="37" t="s">
        <v>518</v>
      </c>
      <c r="C34" s="38">
        <v>15163.32</v>
      </c>
      <c r="E34" s="39"/>
    </row>
    <row r="35" spans="1:5" s="52" customFormat="1" ht="12.75">
      <c r="A35" s="36"/>
      <c r="B35" s="37" t="s">
        <v>520</v>
      </c>
      <c r="C35" s="38">
        <v>20848.33</v>
      </c>
      <c r="E35" s="39"/>
    </row>
    <row r="36" spans="1:5" s="52" customFormat="1" ht="12.75">
      <c r="A36" s="36"/>
      <c r="B36" s="37" t="s">
        <v>527</v>
      </c>
      <c r="C36" s="38">
        <v>3554.05</v>
      </c>
      <c r="E36" s="39"/>
    </row>
    <row r="37" spans="1:5" s="52" customFormat="1" ht="12.75">
      <c r="A37" s="36"/>
      <c r="B37" s="37" t="s">
        <v>526</v>
      </c>
      <c r="C37" s="38">
        <v>7</v>
      </c>
      <c r="E37" s="39"/>
    </row>
    <row r="38" spans="1:5" s="52" customFormat="1" ht="12.75">
      <c r="A38" s="36"/>
      <c r="B38" s="37" t="s">
        <v>530</v>
      </c>
      <c r="C38" s="38">
        <v>2741.6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C20</f>
        <v>100556.53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5467.82</v>
      </c>
    </row>
    <row r="46" spans="2:3" ht="12.75">
      <c r="B46" s="24" t="s">
        <v>51</v>
      </c>
      <c r="C46" s="25">
        <v>29451.88</v>
      </c>
    </row>
    <row r="47" spans="2:3" ht="12.75">
      <c r="B47" s="26" t="s">
        <v>52</v>
      </c>
      <c r="C47" s="27">
        <v>28059.17</v>
      </c>
    </row>
    <row r="48" spans="2:3" ht="12.75">
      <c r="B48" s="28" t="s">
        <v>107</v>
      </c>
      <c r="C48" s="27">
        <v>10738.66</v>
      </c>
    </row>
    <row r="49" spans="2:3" ht="12.75">
      <c r="B49" s="28" t="s">
        <v>117</v>
      </c>
      <c r="C49" s="27">
        <f>C45+C47-C48</f>
        <v>22788.329999999998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287</v>
      </c>
      <c r="C52" s="65">
        <f>SUM(D52+E52+F52+G52+H52+I52+J52+K52+L52+M52+N52+O41)</f>
        <v>10738.659999999998</v>
      </c>
      <c r="D52" s="66">
        <f aca="true" t="shared" si="0" ref="D52:L52">SUM(D53:D60)</f>
        <v>0</v>
      </c>
      <c r="E52" s="67">
        <f t="shared" si="0"/>
        <v>818.4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8495.369999999999</v>
      </c>
      <c r="L52" s="68">
        <f t="shared" si="0"/>
        <v>1424.89</v>
      </c>
      <c r="M52" s="68">
        <f>SUM(M54:M61)</f>
        <v>0</v>
      </c>
      <c r="N52" s="68">
        <f>SUM(N54:N61)</f>
        <v>0</v>
      </c>
      <c r="O52" s="69">
        <f>SUM(O55:O60)</f>
        <v>0</v>
      </c>
      <c r="P52" s="63"/>
    </row>
    <row r="53" spans="1:16" s="52" customFormat="1" ht="12.75">
      <c r="A53" s="70">
        <v>32</v>
      </c>
      <c r="B53" s="6" t="s">
        <v>288</v>
      </c>
      <c r="C53" s="70"/>
      <c r="D53" s="71"/>
      <c r="E53" s="72">
        <v>818.4</v>
      </c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289</v>
      </c>
      <c r="C54" s="65"/>
      <c r="D54" s="71"/>
      <c r="E54" s="72"/>
      <c r="F54" s="73"/>
      <c r="G54" s="73"/>
      <c r="H54" s="73"/>
      <c r="I54" s="73"/>
      <c r="J54" s="73"/>
      <c r="K54" s="73">
        <v>1773.37</v>
      </c>
      <c r="L54" s="73"/>
      <c r="M54" s="73"/>
      <c r="N54" s="73"/>
      <c r="O54" s="72"/>
      <c r="P54" s="63"/>
    </row>
    <row r="55" spans="1:16" s="52" customFormat="1" ht="12.75">
      <c r="A55" s="70"/>
      <c r="B55" s="7" t="s">
        <v>290</v>
      </c>
      <c r="C55" s="65"/>
      <c r="D55" s="71"/>
      <c r="E55" s="72"/>
      <c r="F55" s="73"/>
      <c r="G55" s="73"/>
      <c r="H55" s="73"/>
      <c r="I55" s="73"/>
      <c r="J55" s="73"/>
      <c r="K55" s="73">
        <v>6722</v>
      </c>
      <c r="L55" s="73"/>
      <c r="M55" s="73"/>
      <c r="N55" s="73"/>
      <c r="O55" s="72"/>
      <c r="P55" s="63"/>
    </row>
    <row r="56" spans="1:16" s="52" customFormat="1" ht="12.75">
      <c r="A56" s="70"/>
      <c r="B56" s="7" t="s">
        <v>291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1424.89</v>
      </c>
      <c r="M56" s="73"/>
      <c r="N56" s="73"/>
      <c r="O56" s="72"/>
      <c r="P56" s="63"/>
    </row>
  </sheetData>
  <sheetProtection/>
  <mergeCells count="14">
    <mergeCell ref="E4:I4"/>
    <mergeCell ref="E5:I5"/>
    <mergeCell ref="E6:I6"/>
    <mergeCell ref="A5:C5"/>
    <mergeCell ref="E17:I17"/>
    <mergeCell ref="A42:C42"/>
    <mergeCell ref="A43:C43"/>
    <mergeCell ref="E18:I18"/>
    <mergeCell ref="E16:I16"/>
    <mergeCell ref="A8:C8"/>
    <mergeCell ref="A9:C9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421875" style="48" customWidth="1"/>
    <col min="5" max="5" width="8.421875" style="48" customWidth="1"/>
    <col min="6" max="6" width="9.140625" style="48" customWidth="1"/>
    <col min="7" max="7" width="8.28125" style="48" customWidth="1"/>
    <col min="8" max="8" width="9.140625" style="48" customWidth="1"/>
    <col min="9" max="9" width="6.8515625" style="48" customWidth="1"/>
    <col min="10" max="10" width="9.140625" style="48" customWidth="1"/>
    <col min="11" max="11" width="7.28125" style="48" customWidth="1"/>
    <col min="12" max="12" width="6.7109375" style="48" customWidth="1"/>
    <col min="13" max="13" width="6.57421875" style="48" customWidth="1"/>
    <col min="14" max="14" width="9.140625" style="48" customWidth="1"/>
    <col min="15" max="15" width="5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60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-146119.77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619603.27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572262.64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605982.0899999999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-179839.21999999986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46</v>
      </c>
      <c r="C17" s="80"/>
      <c r="D17" s="50"/>
      <c r="E17" s="50"/>
      <c r="F17" s="51"/>
      <c r="G17" s="50"/>
      <c r="H17" s="50"/>
      <c r="I17" s="50"/>
    </row>
    <row r="18" spans="1:5" s="52" customFormat="1" ht="12.75" customHeight="1">
      <c r="A18" s="32"/>
      <c r="B18" s="33" t="s">
        <v>2</v>
      </c>
      <c r="C18" s="34">
        <f>SUM(C19:C40)</f>
        <v>605982.0899999999</v>
      </c>
      <c r="E18" s="35"/>
    </row>
    <row r="19" spans="1:5" s="52" customFormat="1" ht="12.75">
      <c r="A19" s="36"/>
      <c r="B19" s="37" t="s">
        <v>523</v>
      </c>
      <c r="C19" s="38">
        <v>460.21</v>
      </c>
      <c r="E19" s="39"/>
    </row>
    <row r="20" spans="1:5" s="52" customFormat="1" ht="12.75">
      <c r="A20" s="36"/>
      <c r="B20" s="37" t="s">
        <v>516</v>
      </c>
      <c r="C20" s="38">
        <v>47992.38</v>
      </c>
      <c r="E20" s="39"/>
    </row>
    <row r="21" spans="1:5" s="52" customFormat="1" ht="12.75">
      <c r="A21" s="36"/>
      <c r="B21" s="37" t="s">
        <v>524</v>
      </c>
      <c r="C21" s="38">
        <v>177428.55</v>
      </c>
      <c r="E21" s="39"/>
    </row>
    <row r="22" spans="1:5" s="52" customFormat="1" ht="12.75">
      <c r="A22" s="36"/>
      <c r="B22" s="37" t="s">
        <v>517</v>
      </c>
      <c r="C22" s="38">
        <v>51846.1</v>
      </c>
      <c r="E22" s="39"/>
    </row>
    <row r="23" spans="1:5" s="52" customFormat="1" ht="12.75">
      <c r="A23" s="36"/>
      <c r="B23" s="37" t="s">
        <v>525</v>
      </c>
      <c r="C23" s="38">
        <v>3144.85</v>
      </c>
      <c r="E23" s="39"/>
    </row>
    <row r="24" spans="1:5" s="52" customFormat="1" ht="12.75">
      <c r="A24" s="36"/>
      <c r="B24" s="37" t="s">
        <v>531</v>
      </c>
      <c r="C24" s="38">
        <v>43448.4</v>
      </c>
      <c r="E24" s="39"/>
    </row>
    <row r="25" spans="1:5" s="52" customFormat="1" ht="12.75">
      <c r="A25" s="36"/>
      <c r="B25" s="37" t="s">
        <v>538</v>
      </c>
      <c r="C25" s="38">
        <v>5680.12</v>
      </c>
      <c r="E25" s="39"/>
    </row>
    <row r="26" spans="1:5" s="52" customFormat="1" ht="12.75">
      <c r="A26" s="36"/>
      <c r="B26" s="37" t="s">
        <v>515</v>
      </c>
      <c r="C26" s="38">
        <v>4916.72</v>
      </c>
      <c r="E26" s="39"/>
    </row>
    <row r="27" spans="1:5" s="52" customFormat="1" ht="12.75">
      <c r="A27" s="36"/>
      <c r="B27" s="37" t="s">
        <v>529</v>
      </c>
      <c r="C27" s="38">
        <v>8243.31</v>
      </c>
      <c r="E27" s="39"/>
    </row>
    <row r="28" spans="1:5" s="52" customFormat="1" ht="12.75">
      <c r="A28" s="36"/>
      <c r="B28" s="37" t="s">
        <v>514</v>
      </c>
      <c r="C28" s="38">
        <v>6045.48</v>
      </c>
      <c r="E28" s="39"/>
    </row>
    <row r="29" spans="1:5" s="52" customFormat="1" ht="12.75">
      <c r="A29" s="36"/>
      <c r="B29" s="37" t="s">
        <v>513</v>
      </c>
      <c r="C29" s="38">
        <v>4388.67</v>
      </c>
      <c r="E29" s="39"/>
    </row>
    <row r="30" spans="1:5" s="52" customFormat="1" ht="12.75">
      <c r="A30" s="36"/>
      <c r="B30" s="37" t="s">
        <v>533</v>
      </c>
      <c r="C30" s="38">
        <v>1480</v>
      </c>
      <c r="E30" s="39"/>
    </row>
    <row r="31" spans="1:5" s="52" customFormat="1" ht="12.75">
      <c r="A31" s="36"/>
      <c r="B31" s="37" t="s">
        <v>522</v>
      </c>
      <c r="C31" s="38">
        <v>611.14</v>
      </c>
      <c r="E31" s="39"/>
    </row>
    <row r="32" spans="1:5" s="52" customFormat="1" ht="12.75">
      <c r="A32" s="36"/>
      <c r="B32" s="37" t="s">
        <v>519</v>
      </c>
      <c r="C32" s="38">
        <v>2952.88</v>
      </c>
      <c r="E32" s="39"/>
    </row>
    <row r="33" spans="1:5" s="52" customFormat="1" ht="12.75">
      <c r="A33" s="36"/>
      <c r="B33" s="37" t="s">
        <v>521</v>
      </c>
      <c r="C33" s="38">
        <v>577.02</v>
      </c>
      <c r="E33" s="39"/>
    </row>
    <row r="34" spans="1:5" s="52" customFormat="1" ht="12.75">
      <c r="A34" s="36"/>
      <c r="B34" s="37" t="s">
        <v>518</v>
      </c>
      <c r="C34" s="38">
        <v>85188.12</v>
      </c>
      <c r="E34" s="39"/>
    </row>
    <row r="35" spans="1:5" s="52" customFormat="1" ht="12.75">
      <c r="A35" s="36"/>
      <c r="B35" s="37" t="s">
        <v>520</v>
      </c>
      <c r="C35" s="38">
        <v>117126.73</v>
      </c>
      <c r="E35" s="39"/>
    </row>
    <row r="36" spans="1:5" s="52" customFormat="1" ht="12.75">
      <c r="A36" s="36"/>
      <c r="B36" s="37" t="s">
        <v>527</v>
      </c>
      <c r="C36" s="38">
        <v>19966.85</v>
      </c>
      <c r="E36" s="39"/>
    </row>
    <row r="37" spans="1:5" s="52" customFormat="1" ht="12.75">
      <c r="A37" s="36"/>
      <c r="B37" s="37" t="s">
        <v>536</v>
      </c>
      <c r="C37" s="38">
        <v>6940</v>
      </c>
      <c r="E37" s="39"/>
    </row>
    <row r="38" spans="1:5" s="52" customFormat="1" ht="12.75">
      <c r="A38" s="36"/>
      <c r="B38" s="37" t="s">
        <v>532</v>
      </c>
      <c r="C38" s="38">
        <v>2102.76</v>
      </c>
      <c r="E38" s="39"/>
    </row>
    <row r="39" spans="1:5" s="52" customFormat="1" ht="12.75">
      <c r="A39" s="36"/>
      <c r="B39" s="37" t="s">
        <v>526</v>
      </c>
      <c r="C39" s="38">
        <v>39.35</v>
      </c>
      <c r="E39" s="39"/>
    </row>
    <row r="40" spans="1:5" s="52" customFormat="1" ht="12.75">
      <c r="A40" s="36"/>
      <c r="B40" s="37" t="s">
        <v>530</v>
      </c>
      <c r="C40" s="38">
        <v>15402.45</v>
      </c>
      <c r="E40" s="39"/>
    </row>
    <row r="41" spans="1:5" s="52" customFormat="1" ht="12.75">
      <c r="A41" s="40"/>
      <c r="B41" s="40"/>
      <c r="C41" s="41"/>
      <c r="E41" s="42"/>
    </row>
    <row r="42" spans="1:5" s="52" customFormat="1" ht="12.75">
      <c r="A42" s="43"/>
      <c r="B42" s="44" t="s">
        <v>3</v>
      </c>
      <c r="C42" s="45">
        <f>C18</f>
        <v>605982.0899999999</v>
      </c>
      <c r="E42" s="35"/>
    </row>
    <row r="44" spans="1:3" s="20" customFormat="1" ht="15.75">
      <c r="A44" s="186" t="s">
        <v>53</v>
      </c>
      <c r="B44" s="186"/>
      <c r="C44" s="186"/>
    </row>
    <row r="45" spans="1:3" s="20" customFormat="1" ht="15.75">
      <c r="A45" s="185" t="s">
        <v>115</v>
      </c>
      <c r="B45" s="185"/>
      <c r="C45" s="185"/>
    </row>
    <row r="47" spans="2:3" ht="12.75">
      <c r="B47" s="24" t="s">
        <v>123</v>
      </c>
      <c r="C47" s="25">
        <v>-119384.15</v>
      </c>
    </row>
    <row r="48" spans="2:3" ht="12.75">
      <c r="B48" s="24" t="s">
        <v>51</v>
      </c>
      <c r="C48" s="25">
        <v>137030.67</v>
      </c>
    </row>
    <row r="49" spans="2:3" ht="12.75">
      <c r="B49" s="26" t="s">
        <v>52</v>
      </c>
      <c r="C49" s="27">
        <v>128664.27</v>
      </c>
    </row>
    <row r="50" spans="2:3" ht="12.75">
      <c r="B50" s="28" t="s">
        <v>107</v>
      </c>
      <c r="C50" s="27">
        <v>143639.07</v>
      </c>
    </row>
    <row r="51" spans="2:3" ht="12.75">
      <c r="B51" s="28" t="s">
        <v>117</v>
      </c>
      <c r="C51" s="27">
        <f>C47+C49-C50</f>
        <v>-134358.95</v>
      </c>
    </row>
    <row r="52" ht="13.5" thickBot="1"/>
    <row r="53" spans="1:16" s="52" customFormat="1" ht="14.25" thickBot="1">
      <c r="A53" s="57" t="s">
        <v>118</v>
      </c>
      <c r="B53" s="46" t="s">
        <v>55</v>
      </c>
      <c r="C53" s="58" t="s">
        <v>56</v>
      </c>
      <c r="D53" s="59" t="s">
        <v>57</v>
      </c>
      <c r="E53" s="60" t="s">
        <v>58</v>
      </c>
      <c r="F53" s="61" t="s">
        <v>59</v>
      </c>
      <c r="G53" s="61" t="s">
        <v>60</v>
      </c>
      <c r="H53" s="61" t="s">
        <v>61</v>
      </c>
      <c r="I53" s="61" t="s">
        <v>62</v>
      </c>
      <c r="J53" s="61" t="s">
        <v>63</v>
      </c>
      <c r="K53" s="61" t="s">
        <v>64</v>
      </c>
      <c r="L53" s="61" t="s">
        <v>65</v>
      </c>
      <c r="M53" s="61" t="s">
        <v>66</v>
      </c>
      <c r="N53" s="61" t="s">
        <v>67</v>
      </c>
      <c r="O53" s="62" t="s">
        <v>68</v>
      </c>
      <c r="P53" s="63"/>
    </row>
    <row r="54" spans="1:16" s="52" customFormat="1" ht="13.5" thickBot="1">
      <c r="A54" s="131" t="s">
        <v>54</v>
      </c>
      <c r="B54" s="130" t="s">
        <v>292</v>
      </c>
      <c r="C54" s="65">
        <f>SUM(D54+E54+F54+G54+H54+I54+J54+K54+L54+M54+N54+O43)</f>
        <v>143639.07</v>
      </c>
      <c r="D54" s="66">
        <f aca="true" t="shared" si="0" ref="D54:L54">SUM(D55:D62)</f>
        <v>0</v>
      </c>
      <c r="E54" s="67">
        <f t="shared" si="0"/>
        <v>0</v>
      </c>
      <c r="F54" s="68">
        <f t="shared" si="0"/>
        <v>1964.15</v>
      </c>
      <c r="G54" s="68">
        <f t="shared" si="0"/>
        <v>0</v>
      </c>
      <c r="H54" s="68">
        <f t="shared" si="0"/>
        <v>0</v>
      </c>
      <c r="I54" s="68">
        <f t="shared" si="0"/>
        <v>13437.98</v>
      </c>
      <c r="J54" s="68">
        <f t="shared" si="0"/>
        <v>0</v>
      </c>
      <c r="K54" s="68">
        <f t="shared" si="0"/>
        <v>4817.94</v>
      </c>
      <c r="L54" s="68">
        <f t="shared" si="0"/>
        <v>0</v>
      </c>
      <c r="M54" s="68">
        <f>SUM(M56:M62)</f>
        <v>78419</v>
      </c>
      <c r="N54" s="68">
        <f>SUM(N56:N62)</f>
        <v>45000</v>
      </c>
      <c r="O54" s="69">
        <f>SUM(O62:O62)</f>
        <v>0</v>
      </c>
      <c r="P54" s="63"/>
    </row>
    <row r="55" spans="1:16" s="52" customFormat="1" ht="25.5">
      <c r="A55" s="132">
        <v>33</v>
      </c>
      <c r="B55" s="11" t="s">
        <v>293</v>
      </c>
      <c r="C55" s="133"/>
      <c r="D55" s="71"/>
      <c r="E55" s="72"/>
      <c r="F55" s="73">
        <v>1964.15</v>
      </c>
      <c r="G55" s="73"/>
      <c r="H55" s="73"/>
      <c r="I55" s="102"/>
      <c r="J55" s="73"/>
      <c r="K55" s="73"/>
      <c r="L55" s="73"/>
      <c r="M55" s="73"/>
      <c r="N55" s="73"/>
      <c r="O55" s="86"/>
      <c r="P55" s="63"/>
    </row>
    <row r="56" spans="1:16" s="52" customFormat="1" ht="12.75">
      <c r="A56" s="70"/>
      <c r="B56" s="6" t="s">
        <v>164</v>
      </c>
      <c r="C56" s="133"/>
      <c r="D56" s="71"/>
      <c r="F56" s="72"/>
      <c r="G56" s="73"/>
      <c r="H56" s="73"/>
      <c r="I56" s="102">
        <v>13437.98</v>
      </c>
      <c r="J56" s="73"/>
      <c r="K56" s="73"/>
      <c r="L56" s="73"/>
      <c r="M56" s="73"/>
      <c r="N56" s="73"/>
      <c r="O56" s="86"/>
      <c r="P56" s="63"/>
    </row>
    <row r="57" spans="1:16" s="52" customFormat="1" ht="25.5">
      <c r="A57" s="70"/>
      <c r="B57" s="12" t="s">
        <v>294</v>
      </c>
      <c r="C57" s="134"/>
      <c r="D57" s="71"/>
      <c r="E57" s="72"/>
      <c r="F57" s="73"/>
      <c r="G57" s="73"/>
      <c r="H57" s="73"/>
      <c r="I57" s="73"/>
      <c r="J57" s="73"/>
      <c r="K57" s="73">
        <v>4817.94</v>
      </c>
      <c r="L57" s="73"/>
      <c r="M57" s="73"/>
      <c r="N57" s="73"/>
      <c r="O57" s="72"/>
      <c r="P57" s="63"/>
    </row>
    <row r="58" spans="1:16" s="52" customFormat="1" ht="12.75">
      <c r="A58" s="70"/>
      <c r="B58" s="12" t="s">
        <v>295</v>
      </c>
      <c r="C58" s="134"/>
      <c r="D58" s="71"/>
      <c r="E58" s="72"/>
      <c r="F58" s="73"/>
      <c r="G58" s="73"/>
      <c r="H58" s="73"/>
      <c r="I58" s="73"/>
      <c r="J58" s="73"/>
      <c r="K58" s="73"/>
      <c r="L58" s="73"/>
      <c r="M58" s="73">
        <v>3714</v>
      </c>
      <c r="N58" s="73"/>
      <c r="O58" s="72"/>
      <c r="P58" s="63"/>
    </row>
    <row r="59" spans="1:16" s="52" customFormat="1" ht="25.5">
      <c r="A59" s="70"/>
      <c r="B59" s="12" t="s">
        <v>296</v>
      </c>
      <c r="C59" s="134"/>
      <c r="D59" s="71"/>
      <c r="E59" s="72"/>
      <c r="F59" s="73"/>
      <c r="G59" s="73"/>
      <c r="H59" s="73"/>
      <c r="I59" s="73"/>
      <c r="J59" s="73"/>
      <c r="K59" s="73"/>
      <c r="L59" s="73"/>
      <c r="M59" s="73">
        <v>8053</v>
      </c>
      <c r="N59" s="73"/>
      <c r="O59" s="72"/>
      <c r="P59" s="63"/>
    </row>
    <row r="60" spans="1:16" s="52" customFormat="1" ht="12.75">
      <c r="A60" s="70"/>
      <c r="B60" s="13" t="s">
        <v>297</v>
      </c>
      <c r="C60" s="133"/>
      <c r="D60" s="71"/>
      <c r="E60" s="72"/>
      <c r="F60" s="73"/>
      <c r="G60" s="73"/>
      <c r="H60" s="73"/>
      <c r="I60" s="73"/>
      <c r="J60" s="73"/>
      <c r="K60" s="73"/>
      <c r="L60" s="73"/>
      <c r="M60" s="73">
        <v>43202</v>
      </c>
      <c r="N60" s="73"/>
      <c r="O60" s="72"/>
      <c r="P60" s="63"/>
    </row>
    <row r="61" spans="1:16" s="52" customFormat="1" ht="12.75">
      <c r="A61" s="70"/>
      <c r="B61" s="13" t="s">
        <v>298</v>
      </c>
      <c r="C61" s="133"/>
      <c r="D61" s="71"/>
      <c r="E61" s="72"/>
      <c r="F61" s="73"/>
      <c r="G61" s="73"/>
      <c r="H61" s="73"/>
      <c r="I61" s="73"/>
      <c r="J61" s="73"/>
      <c r="K61" s="73"/>
      <c r="L61" s="73"/>
      <c r="M61" s="73">
        <v>23450</v>
      </c>
      <c r="N61" s="73"/>
      <c r="O61" s="72"/>
      <c r="P61" s="63"/>
    </row>
    <row r="62" spans="1:16" s="52" customFormat="1" ht="12.75">
      <c r="A62" s="70"/>
      <c r="B62" s="13" t="s">
        <v>299</v>
      </c>
      <c r="C62" s="133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>
        <v>45000</v>
      </c>
      <c r="O62" s="72"/>
      <c r="P62" s="63"/>
    </row>
    <row r="63" spans="1:15" ht="12.75">
      <c r="A63" s="87"/>
      <c r="B63" s="3"/>
      <c r="C63" s="70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4:C44"/>
    <mergeCell ref="A45:C45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5.7109375" style="48" customWidth="1"/>
    <col min="5" max="5" width="6.7109375" style="48" customWidth="1"/>
    <col min="6" max="6" width="6.57421875" style="48" customWidth="1"/>
    <col min="7" max="7" width="5.57421875" style="48" customWidth="1"/>
    <col min="8" max="8" width="6.28125" style="48" customWidth="1"/>
    <col min="9" max="9" width="6.421875" style="48" customWidth="1"/>
    <col min="10" max="11" width="9.140625" style="48" customWidth="1"/>
    <col min="12" max="12" width="6.140625" style="48" customWidth="1"/>
    <col min="13" max="13" width="6.8515625" style="48" customWidth="1"/>
    <col min="14" max="14" width="9.140625" style="48" customWidth="1"/>
    <col min="15" max="15" width="5.8515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9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-116492.01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99120.62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86820.62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105097.34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-134768.72999999998</v>
      </c>
      <c r="D13" s="50"/>
      <c r="E13" s="183"/>
      <c r="F13" s="183"/>
      <c r="G13" s="183"/>
      <c r="H13" s="183"/>
      <c r="I13" s="183"/>
    </row>
    <row r="14" spans="1:9" ht="12.75">
      <c r="A14" s="88"/>
      <c r="B14" s="82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90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105097.34</v>
      </c>
      <c r="E18" s="35"/>
    </row>
    <row r="19" spans="1:5" s="52" customFormat="1" ht="12.75" customHeight="1">
      <c r="A19" s="36"/>
      <c r="B19" s="37" t="s">
        <v>523</v>
      </c>
      <c r="C19" s="38">
        <v>82.92</v>
      </c>
      <c r="E19" s="39"/>
    </row>
    <row r="20" spans="1:5" s="52" customFormat="1" ht="12.75">
      <c r="A20" s="36"/>
      <c r="B20" s="37" t="s">
        <v>516</v>
      </c>
      <c r="C20" s="38">
        <v>10034.91</v>
      </c>
      <c r="E20" s="39"/>
    </row>
    <row r="21" spans="1:5" s="52" customFormat="1" ht="12.75">
      <c r="A21" s="36"/>
      <c r="B21" s="37" t="s">
        <v>524</v>
      </c>
      <c r="C21" s="38">
        <v>31976.17</v>
      </c>
      <c r="E21" s="39"/>
    </row>
    <row r="22" spans="1:5" s="52" customFormat="1" ht="12.75">
      <c r="A22" s="36"/>
      <c r="B22" s="37" t="s">
        <v>517</v>
      </c>
      <c r="C22" s="38">
        <v>9526.44</v>
      </c>
      <c r="E22" s="39"/>
    </row>
    <row r="23" spans="1:5" s="52" customFormat="1" ht="12.75">
      <c r="A23" s="36"/>
      <c r="B23" s="37" t="s">
        <v>525</v>
      </c>
      <c r="C23" s="38">
        <v>566.78</v>
      </c>
      <c r="E23" s="39"/>
    </row>
    <row r="24" spans="1:5" s="52" customFormat="1" ht="12.75">
      <c r="A24" s="36"/>
      <c r="B24" s="37" t="s">
        <v>538</v>
      </c>
      <c r="C24" s="38">
        <v>1023.66</v>
      </c>
      <c r="E24" s="39"/>
    </row>
    <row r="25" spans="1:5" s="52" customFormat="1" ht="12.75">
      <c r="A25" s="36"/>
      <c r="B25" s="37" t="s">
        <v>515</v>
      </c>
      <c r="C25" s="38">
        <v>886.09</v>
      </c>
      <c r="E25" s="39"/>
    </row>
    <row r="26" spans="1:5" s="52" customFormat="1" ht="12.75">
      <c r="A26" s="36"/>
      <c r="B26" s="37" t="s">
        <v>529</v>
      </c>
      <c r="C26" s="38">
        <v>1485.6</v>
      </c>
      <c r="E26" s="39"/>
    </row>
    <row r="27" spans="1:5" s="52" customFormat="1" ht="12.75">
      <c r="A27" s="36"/>
      <c r="B27" s="37" t="s">
        <v>514</v>
      </c>
      <c r="C27" s="38">
        <v>1089.52</v>
      </c>
      <c r="E27" s="39"/>
    </row>
    <row r="28" spans="1:5" s="52" customFormat="1" ht="12.75">
      <c r="A28" s="36"/>
      <c r="B28" s="37" t="s">
        <v>513</v>
      </c>
      <c r="C28" s="38">
        <v>790.92</v>
      </c>
      <c r="E28" s="39"/>
    </row>
    <row r="29" spans="1:5" s="52" customFormat="1" ht="12.75">
      <c r="A29" s="36"/>
      <c r="B29" s="37" t="s">
        <v>522</v>
      </c>
      <c r="C29" s="38">
        <v>110.14</v>
      </c>
      <c r="E29" s="39"/>
    </row>
    <row r="30" spans="1:5" s="52" customFormat="1" ht="12.75">
      <c r="A30" s="36"/>
      <c r="B30" s="37" t="s">
        <v>519</v>
      </c>
      <c r="C30" s="38">
        <v>532.16</v>
      </c>
      <c r="E30" s="39"/>
    </row>
    <row r="31" spans="1:5" s="52" customFormat="1" ht="12.75">
      <c r="A31" s="36"/>
      <c r="B31" s="37" t="s">
        <v>521</v>
      </c>
      <c r="C31" s="38">
        <v>103.99</v>
      </c>
      <c r="E31" s="39"/>
    </row>
    <row r="32" spans="1:5" s="52" customFormat="1" ht="12.75">
      <c r="A32" s="36"/>
      <c r="B32" s="37" t="s">
        <v>518</v>
      </c>
      <c r="C32" s="38">
        <v>15352.61</v>
      </c>
      <c r="E32" s="39"/>
    </row>
    <row r="33" spans="1:5" s="52" customFormat="1" ht="12.75">
      <c r="A33" s="36"/>
      <c r="B33" s="37" t="s">
        <v>520</v>
      </c>
      <c r="C33" s="38">
        <v>21108.58</v>
      </c>
      <c r="E33" s="39"/>
    </row>
    <row r="34" spans="1:5" s="52" customFormat="1" ht="12.75">
      <c r="A34" s="36"/>
      <c r="B34" s="37" t="s">
        <v>527</v>
      </c>
      <c r="C34" s="38">
        <v>3598.43</v>
      </c>
      <c r="E34" s="39"/>
    </row>
    <row r="35" spans="1:5" s="52" customFormat="1" ht="12.75">
      <c r="A35" s="36"/>
      <c r="B35" s="37" t="s">
        <v>532</v>
      </c>
      <c r="C35" s="38">
        <v>4045.52</v>
      </c>
      <c r="E35" s="39"/>
    </row>
    <row r="36" spans="1:5" s="52" customFormat="1" ht="12.75">
      <c r="A36" s="36"/>
      <c r="B36" s="37" t="s">
        <v>526</v>
      </c>
      <c r="C36" s="38">
        <v>7.09</v>
      </c>
      <c r="E36" s="39"/>
    </row>
    <row r="37" spans="1:5" s="52" customFormat="1" ht="12.75">
      <c r="A37" s="36"/>
      <c r="B37" s="37" t="s">
        <v>530</v>
      </c>
      <c r="C37" s="38">
        <v>2775.81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105097.34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9845.75</v>
      </c>
    </row>
    <row r="45" spans="2:3" ht="12.75">
      <c r="B45" s="24" t="s">
        <v>51</v>
      </c>
      <c r="C45" s="25">
        <v>24804.75</v>
      </c>
    </row>
    <row r="46" spans="2:3" ht="12.75">
      <c r="B46" s="26" t="s">
        <v>52</v>
      </c>
      <c r="C46" s="27">
        <v>22455.99</v>
      </c>
    </row>
    <row r="47" spans="2:3" ht="12.75">
      <c r="B47" s="28" t="s">
        <v>107</v>
      </c>
      <c r="C47" s="27">
        <v>0</v>
      </c>
    </row>
    <row r="48" spans="2:3" ht="12.75">
      <c r="B48" s="28" t="s">
        <v>117</v>
      </c>
      <c r="C48" s="27">
        <f>C44+C46-C47</f>
        <v>32301.74</v>
      </c>
    </row>
    <row r="49" ht="13.5" thickBot="1"/>
    <row r="50" spans="1:16" s="52" customFormat="1" ht="14.25" thickBot="1">
      <c r="A50" s="115" t="s">
        <v>118</v>
      </c>
      <c r="B50" s="98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47" t="s">
        <v>300</v>
      </c>
      <c r="C51" s="65">
        <f>SUM(D51+E51+F51+G51+H51+I51+J51+K51+L51+M51+N51)</f>
        <v>0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0</v>
      </c>
      <c r="L51" s="68">
        <f t="shared" si="0"/>
        <v>0</v>
      </c>
      <c r="M51" s="68">
        <f>SUM(M53:M59)</f>
        <v>0</v>
      </c>
      <c r="N51" s="68">
        <f>SUM(N53:N59)</f>
        <v>0</v>
      </c>
      <c r="O51" s="69">
        <f>SUM(O54:O59)</f>
        <v>0</v>
      </c>
      <c r="P51" s="63"/>
    </row>
    <row r="52" spans="1:16" s="52" customFormat="1" ht="12.75">
      <c r="A52" s="70">
        <v>34</v>
      </c>
      <c r="B52" s="6"/>
      <c r="C52" s="70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9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</sheetData>
  <sheetProtection/>
  <mergeCells count="14">
    <mergeCell ref="E2:I2"/>
    <mergeCell ref="E3:I3"/>
    <mergeCell ref="E4:I4"/>
    <mergeCell ref="A3:C3"/>
    <mergeCell ref="E14:I14"/>
    <mergeCell ref="C15:C16"/>
    <mergeCell ref="A41:C41"/>
    <mergeCell ref="A42:C42"/>
    <mergeCell ref="E15:I15"/>
    <mergeCell ref="E13:I13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42" sqref="A42:IV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7109375" style="48" customWidth="1"/>
    <col min="5" max="5" width="6.7109375" style="48" customWidth="1"/>
    <col min="6" max="7" width="5.8515625" style="48" customWidth="1"/>
    <col min="8" max="8" width="6.421875" style="48" customWidth="1"/>
    <col min="9" max="9" width="6.28125" style="48" customWidth="1"/>
    <col min="10" max="10" width="6.140625" style="48" customWidth="1"/>
    <col min="11" max="11" width="6.8515625" style="48" customWidth="1"/>
    <col min="12" max="12" width="5.421875" style="48" customWidth="1"/>
    <col min="13" max="13" width="6.140625" style="48" customWidth="1"/>
    <col min="14" max="14" width="5.7109375" style="48" customWidth="1"/>
    <col min="15" max="15" width="5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8.75" customHeight="1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-27734.69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20271.24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9872.88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21196.729999999996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-39058.53999999999</v>
      </c>
      <c r="D13" s="50"/>
      <c r="E13" s="183"/>
      <c r="F13" s="183"/>
      <c r="G13" s="183"/>
      <c r="H13" s="183"/>
      <c r="I13" s="183"/>
    </row>
    <row r="14" spans="1:9" ht="12.75">
      <c r="A14" s="88"/>
      <c r="B14" s="82"/>
      <c r="C14" s="83"/>
      <c r="D14" s="50"/>
      <c r="E14" s="183"/>
      <c r="F14" s="183"/>
      <c r="G14" s="183"/>
      <c r="H14" s="183"/>
      <c r="I14" s="183"/>
    </row>
    <row r="15" spans="1:9" ht="27" customHeight="1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50"/>
      <c r="F16" s="51"/>
      <c r="G16" s="50"/>
      <c r="H16" s="50"/>
      <c r="I16" s="50"/>
    </row>
    <row r="17" spans="1:9" ht="12.75">
      <c r="A17" s="78"/>
      <c r="B17" s="79" t="s">
        <v>11</v>
      </c>
      <c r="C17" s="80"/>
      <c r="D17" s="50"/>
      <c r="E17" s="50"/>
      <c r="F17" s="51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21196.729999999996</v>
      </c>
      <c r="E18" s="35"/>
    </row>
    <row r="19" spans="1:5" s="52" customFormat="1" ht="12.75">
      <c r="A19" s="36"/>
      <c r="B19" s="37" t="s">
        <v>523</v>
      </c>
      <c r="C19" s="38">
        <v>17.62</v>
      </c>
      <c r="E19" s="39"/>
    </row>
    <row r="20" spans="1:5" s="52" customFormat="1" ht="12.75" customHeight="1">
      <c r="A20" s="36"/>
      <c r="B20" s="37" t="s">
        <v>516</v>
      </c>
      <c r="C20" s="38">
        <v>2593.52</v>
      </c>
      <c r="E20" s="39"/>
    </row>
    <row r="21" spans="1:5" s="52" customFormat="1" ht="12.75">
      <c r="A21" s="36"/>
      <c r="B21" s="37" t="s">
        <v>524</v>
      </c>
      <c r="C21" s="38">
        <v>6787.17</v>
      </c>
      <c r="E21" s="39"/>
    </row>
    <row r="22" spans="1:5" s="52" customFormat="1" ht="12.75">
      <c r="A22" s="36"/>
      <c r="B22" s="37" t="s">
        <v>517</v>
      </c>
      <c r="C22" s="38">
        <v>1306.28</v>
      </c>
      <c r="E22" s="39"/>
    </row>
    <row r="23" spans="1:5" s="52" customFormat="1" ht="12.75">
      <c r="A23" s="36"/>
      <c r="B23" s="37" t="s">
        <v>525</v>
      </c>
      <c r="C23" s="38">
        <v>120.3</v>
      </c>
      <c r="E23" s="39"/>
    </row>
    <row r="24" spans="1:5" s="52" customFormat="1" ht="12.75">
      <c r="A24" s="36"/>
      <c r="B24" s="37" t="s">
        <v>538</v>
      </c>
      <c r="C24" s="38">
        <v>217.27</v>
      </c>
      <c r="E24" s="39"/>
    </row>
    <row r="25" spans="1:5" s="52" customFormat="1" ht="12.75">
      <c r="A25" s="36"/>
      <c r="B25" s="37" t="s">
        <v>515</v>
      </c>
      <c r="C25" s="38">
        <v>188.08</v>
      </c>
      <c r="E25" s="39"/>
    </row>
    <row r="26" spans="1:5" s="52" customFormat="1" ht="12.75">
      <c r="A26" s="36"/>
      <c r="B26" s="37" t="s">
        <v>529</v>
      </c>
      <c r="C26" s="38">
        <v>315.34</v>
      </c>
      <c r="E26" s="39"/>
    </row>
    <row r="27" spans="1:5" s="52" customFormat="1" ht="12.75">
      <c r="A27" s="36"/>
      <c r="B27" s="37" t="s">
        <v>514</v>
      </c>
      <c r="C27" s="38">
        <v>231.27</v>
      </c>
      <c r="E27" s="39"/>
    </row>
    <row r="28" spans="1:5" s="52" customFormat="1" ht="12.75">
      <c r="A28" s="36"/>
      <c r="B28" s="37" t="s">
        <v>513</v>
      </c>
      <c r="C28" s="38">
        <v>167.88</v>
      </c>
      <c r="E28" s="39"/>
    </row>
    <row r="29" spans="1:5" s="52" customFormat="1" ht="12.75">
      <c r="A29" s="36"/>
      <c r="B29" s="37" t="s">
        <v>522</v>
      </c>
      <c r="C29" s="38">
        <v>23.38</v>
      </c>
      <c r="E29" s="39"/>
    </row>
    <row r="30" spans="1:5" s="52" customFormat="1" ht="12.75">
      <c r="A30" s="36"/>
      <c r="B30" s="37" t="s">
        <v>519</v>
      </c>
      <c r="C30" s="38">
        <v>112.95</v>
      </c>
      <c r="E30" s="39"/>
    </row>
    <row r="31" spans="1:5" s="52" customFormat="1" ht="12.75">
      <c r="A31" s="36"/>
      <c r="B31" s="37" t="s">
        <v>521</v>
      </c>
      <c r="C31" s="38">
        <v>22.07</v>
      </c>
      <c r="E31" s="39"/>
    </row>
    <row r="32" spans="1:5" s="52" customFormat="1" ht="12.75">
      <c r="A32" s="36"/>
      <c r="B32" s="37" t="s">
        <v>518</v>
      </c>
      <c r="C32" s="38">
        <v>3258.7</v>
      </c>
      <c r="E32" s="39"/>
    </row>
    <row r="33" spans="1:5" s="52" customFormat="1" ht="12.75">
      <c r="A33" s="36"/>
      <c r="B33" s="37" t="s">
        <v>520</v>
      </c>
      <c r="C33" s="38">
        <v>4480.43</v>
      </c>
      <c r="E33" s="39"/>
    </row>
    <row r="34" spans="1:5" s="52" customFormat="1" ht="12.75">
      <c r="A34" s="36"/>
      <c r="B34" s="37" t="s">
        <v>527</v>
      </c>
      <c r="C34" s="38">
        <v>763.79</v>
      </c>
      <c r="E34" s="39"/>
    </row>
    <row r="35" spans="1:5" s="52" customFormat="1" ht="12.75">
      <c r="A35" s="36"/>
      <c r="B35" s="37" t="s">
        <v>526</v>
      </c>
      <c r="C35" s="38">
        <v>1.51</v>
      </c>
      <c r="E35" s="39"/>
    </row>
    <row r="36" spans="1:5" s="52" customFormat="1" ht="12.75">
      <c r="A36" s="36"/>
      <c r="B36" s="37" t="s">
        <v>530</v>
      </c>
      <c r="C36" s="38">
        <v>589.17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21196.729999999996</v>
      </c>
      <c r="E38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4">
        <v>-133.56</v>
      </c>
    </row>
    <row r="46" spans="2:3" ht="12.75">
      <c r="B46" s="24" t="s">
        <v>51</v>
      </c>
      <c r="C46" s="93">
        <v>5268</v>
      </c>
    </row>
    <row r="47" spans="2:3" ht="12.75">
      <c r="B47" s="26" t="s">
        <v>52</v>
      </c>
      <c r="C47" s="27">
        <v>3691.56</v>
      </c>
    </row>
    <row r="48" spans="2:3" ht="12.75">
      <c r="B48" s="28" t="s">
        <v>107</v>
      </c>
      <c r="C48" s="27">
        <v>13110.84</v>
      </c>
    </row>
    <row r="49" spans="2:3" ht="12.75">
      <c r="B49" s="28" t="s">
        <v>117</v>
      </c>
      <c r="C49" s="27">
        <f>C45+C47-C48</f>
        <v>-9552.84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129</v>
      </c>
      <c r="C52" s="65">
        <f>SUM(D52+E52+F52+G52+H52+I52+J52+K52+L52+M52+N52+O41)</f>
        <v>13110.84</v>
      </c>
      <c r="D52" s="66">
        <f aca="true" t="shared" si="0" ref="D52:L52">SUM(D53:D60)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13110.84</v>
      </c>
      <c r="K52" s="68">
        <f t="shared" si="0"/>
        <v>0</v>
      </c>
      <c r="L52" s="68">
        <f t="shared" si="0"/>
        <v>0</v>
      </c>
      <c r="M52" s="68">
        <f>SUM(M54:M60)</f>
        <v>0</v>
      </c>
      <c r="N52" s="68">
        <f>SUM(N54:N60)</f>
        <v>0</v>
      </c>
      <c r="O52" s="69"/>
      <c r="P52" s="63"/>
    </row>
    <row r="53" spans="1:16" s="52" customFormat="1" ht="12.75">
      <c r="A53" s="70">
        <v>47</v>
      </c>
      <c r="B53" s="6" t="s">
        <v>130</v>
      </c>
      <c r="C53" s="70"/>
      <c r="D53" s="71"/>
      <c r="E53" s="72"/>
      <c r="F53" s="73"/>
      <c r="G53" s="73"/>
      <c r="H53" s="73"/>
      <c r="I53" s="73"/>
      <c r="J53" s="73">
        <v>13110.84</v>
      </c>
      <c r="K53" s="73"/>
      <c r="L53" s="73"/>
      <c r="M53" s="73"/>
      <c r="N53" s="73"/>
      <c r="O53" s="72"/>
      <c r="P53" s="63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2"/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</sheetData>
  <sheetProtection/>
  <mergeCells count="14">
    <mergeCell ref="E2:I2"/>
    <mergeCell ref="E3:I3"/>
    <mergeCell ref="E4:I4"/>
    <mergeCell ref="A3:C3"/>
    <mergeCell ref="E13:I13"/>
    <mergeCell ref="C15:C16"/>
    <mergeCell ref="A42:C42"/>
    <mergeCell ref="A43:C43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9.140625" style="48" customWidth="1"/>
    <col min="5" max="5" width="5.8515625" style="48" customWidth="1"/>
    <col min="6" max="6" width="6.8515625" style="48" customWidth="1"/>
    <col min="7" max="7" width="9.140625" style="48" customWidth="1"/>
    <col min="8" max="8" width="9.57421875" style="48" customWidth="1"/>
    <col min="9" max="9" width="6.7109375" style="48" customWidth="1"/>
    <col min="10" max="10" width="7.8515625" style="48" customWidth="1"/>
    <col min="11" max="11" width="9.140625" style="48" customWidth="1"/>
    <col min="12" max="12" width="6.140625" style="48" customWidth="1"/>
    <col min="13" max="13" width="8.28125" style="48" customWidth="1"/>
    <col min="14" max="14" width="8.00390625" style="48" customWidth="1"/>
    <col min="15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-441384.09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783629.58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710334.89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838992.3500000001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-570041.55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39</v>
      </c>
      <c r="C17" s="80"/>
      <c r="D17" s="50"/>
      <c r="E17" s="183"/>
      <c r="F17" s="183"/>
      <c r="G17" s="183"/>
      <c r="H17" s="183"/>
      <c r="I17" s="183"/>
    </row>
    <row r="18" spans="1:5" s="52" customFormat="1" ht="12.75" customHeight="1">
      <c r="A18" s="32"/>
      <c r="B18" s="33" t="s">
        <v>2</v>
      </c>
      <c r="C18" s="34">
        <f>SUM(C19:C40)</f>
        <v>838992.3500000001</v>
      </c>
      <c r="E18" s="35"/>
    </row>
    <row r="19" spans="1:5" s="52" customFormat="1" ht="12.75">
      <c r="A19" s="36"/>
      <c r="B19" s="37" t="s">
        <v>523</v>
      </c>
      <c r="C19" s="38">
        <v>660.97</v>
      </c>
      <c r="E19" s="39"/>
    </row>
    <row r="20" spans="1:5" s="52" customFormat="1" ht="12.75">
      <c r="A20" s="36"/>
      <c r="B20" s="37" t="s">
        <v>516</v>
      </c>
      <c r="C20" s="38">
        <v>64094.55</v>
      </c>
      <c r="E20" s="39"/>
    </row>
    <row r="21" spans="1:5" s="52" customFormat="1" ht="12.75">
      <c r="A21" s="36"/>
      <c r="B21" s="37" t="s">
        <v>524</v>
      </c>
      <c r="C21" s="38">
        <v>254835.38</v>
      </c>
      <c r="E21" s="39"/>
    </row>
    <row r="22" spans="1:5" s="52" customFormat="1" ht="12.75">
      <c r="A22" s="36"/>
      <c r="B22" s="37" t="s">
        <v>517</v>
      </c>
      <c r="C22" s="38">
        <v>75882.48</v>
      </c>
      <c r="E22" s="39"/>
    </row>
    <row r="23" spans="1:5" s="52" customFormat="1" ht="12.75">
      <c r="A23" s="36"/>
      <c r="B23" s="37" t="s">
        <v>525</v>
      </c>
      <c r="C23" s="38">
        <v>4516.85</v>
      </c>
      <c r="E23" s="39"/>
    </row>
    <row r="24" spans="1:5" s="52" customFormat="1" ht="12.75">
      <c r="A24" s="36"/>
      <c r="B24" s="37" t="s">
        <v>531</v>
      </c>
      <c r="C24" s="38">
        <v>37169.37</v>
      </c>
      <c r="E24" s="39"/>
    </row>
    <row r="25" spans="1:5" s="52" customFormat="1" ht="12.75">
      <c r="A25" s="36"/>
      <c r="B25" s="37" t="s">
        <v>538</v>
      </c>
      <c r="C25" s="38">
        <v>8158.19</v>
      </c>
      <c r="E25" s="39"/>
    </row>
    <row r="26" spans="1:5" s="52" customFormat="1" ht="12.75">
      <c r="A26" s="36"/>
      <c r="B26" s="37" t="s">
        <v>515</v>
      </c>
      <c r="C26" s="38">
        <v>7061.72</v>
      </c>
      <c r="E26" s="39"/>
    </row>
    <row r="27" spans="1:5" s="52" customFormat="1" ht="12.75">
      <c r="A27" s="36"/>
      <c r="B27" s="37" t="s">
        <v>529</v>
      </c>
      <c r="C27" s="38">
        <v>11839.61</v>
      </c>
      <c r="E27" s="39"/>
    </row>
    <row r="28" spans="1:5" s="52" customFormat="1" ht="12.75">
      <c r="A28" s="36"/>
      <c r="B28" s="37" t="s">
        <v>514</v>
      </c>
      <c r="C28" s="38">
        <v>8682.96</v>
      </c>
      <c r="E28" s="39"/>
    </row>
    <row r="29" spans="1:5" s="52" customFormat="1" ht="12.75">
      <c r="A29" s="36"/>
      <c r="B29" s="37" t="s">
        <v>513</v>
      </c>
      <c r="C29" s="38">
        <v>6303.33</v>
      </c>
      <c r="E29" s="39"/>
    </row>
    <row r="30" spans="1:5" s="52" customFormat="1" ht="12.75">
      <c r="A30" s="36"/>
      <c r="B30" s="37" t="s">
        <v>533</v>
      </c>
      <c r="C30" s="38">
        <v>560</v>
      </c>
      <c r="E30" s="39"/>
    </row>
    <row r="31" spans="1:5" s="52" customFormat="1" ht="12.75">
      <c r="A31" s="36"/>
      <c r="B31" s="37" t="s">
        <v>522</v>
      </c>
      <c r="C31" s="38">
        <v>877.74</v>
      </c>
      <c r="E31" s="39"/>
    </row>
    <row r="32" spans="1:5" s="52" customFormat="1" ht="12.75">
      <c r="A32" s="36"/>
      <c r="B32" s="37" t="s">
        <v>519</v>
      </c>
      <c r="C32" s="38">
        <v>4241.14</v>
      </c>
      <c r="E32" s="39"/>
    </row>
    <row r="33" spans="1:5" s="52" customFormat="1" ht="12.75">
      <c r="A33" s="36"/>
      <c r="B33" s="37" t="s">
        <v>521</v>
      </c>
      <c r="C33" s="38">
        <v>828.76</v>
      </c>
      <c r="E33" s="39"/>
    </row>
    <row r="34" spans="1:5" s="52" customFormat="1" ht="12.75">
      <c r="A34" s="36"/>
      <c r="B34" s="37" t="s">
        <v>518</v>
      </c>
      <c r="C34" s="38">
        <v>122353.21</v>
      </c>
      <c r="E34" s="39"/>
    </row>
    <row r="35" spans="1:5" s="52" customFormat="1" ht="12.75">
      <c r="A35" s="36"/>
      <c r="B35" s="37" t="s">
        <v>520</v>
      </c>
      <c r="C35" s="38">
        <v>168225.65</v>
      </c>
      <c r="E35" s="39"/>
    </row>
    <row r="36" spans="1:5" s="52" customFormat="1" ht="12.75">
      <c r="A36" s="36"/>
      <c r="B36" s="37" t="s">
        <v>527</v>
      </c>
      <c r="C36" s="38">
        <v>28677.81</v>
      </c>
      <c r="E36" s="39"/>
    </row>
    <row r="37" spans="1:5" s="52" customFormat="1" ht="12.75">
      <c r="A37" s="36"/>
      <c r="B37" s="37" t="s">
        <v>536</v>
      </c>
      <c r="C37" s="38">
        <v>2240</v>
      </c>
      <c r="E37" s="39"/>
    </row>
    <row r="38" spans="1:5" s="52" customFormat="1" ht="12.75">
      <c r="A38" s="36"/>
      <c r="B38" s="37" t="s">
        <v>532</v>
      </c>
      <c r="C38" s="38">
        <v>9604.02</v>
      </c>
      <c r="E38" s="39"/>
    </row>
    <row r="39" spans="1:5" s="52" customFormat="1" ht="12.75">
      <c r="A39" s="36"/>
      <c r="B39" s="37" t="s">
        <v>526</v>
      </c>
      <c r="C39" s="38">
        <v>56.52</v>
      </c>
      <c r="E39" s="39"/>
    </row>
    <row r="40" spans="1:5" s="52" customFormat="1" ht="12.75">
      <c r="A40" s="36"/>
      <c r="B40" s="37" t="s">
        <v>530</v>
      </c>
      <c r="C40" s="38">
        <v>22122.09</v>
      </c>
      <c r="E40" s="39"/>
    </row>
    <row r="41" spans="1:5" s="52" customFormat="1" ht="12.75">
      <c r="A41" s="40"/>
      <c r="B41" s="40"/>
      <c r="C41" s="41"/>
      <c r="E41" s="42"/>
    </row>
    <row r="42" spans="1:5" s="52" customFormat="1" ht="12.75">
      <c r="A42" s="43"/>
      <c r="B42" s="44" t="s">
        <v>3</v>
      </c>
      <c r="C42" s="45">
        <f>C18</f>
        <v>838992.3500000001</v>
      </c>
      <c r="E42" s="35"/>
    </row>
    <row r="44" spans="1:3" s="20" customFormat="1" ht="15.75">
      <c r="A44" s="186" t="s">
        <v>53</v>
      </c>
      <c r="B44" s="186"/>
      <c r="C44" s="186"/>
    </row>
    <row r="45" spans="1:3" s="20" customFormat="1" ht="15.75">
      <c r="A45" s="185" t="s">
        <v>115</v>
      </c>
      <c r="B45" s="185"/>
      <c r="C45" s="185"/>
    </row>
    <row r="47" spans="2:3" ht="12.75">
      <c r="B47" s="24" t="s">
        <v>123</v>
      </c>
      <c r="C47" s="25">
        <v>-15763.9</v>
      </c>
    </row>
    <row r="48" spans="2:3" ht="12.75">
      <c r="B48" s="24" t="s">
        <v>51</v>
      </c>
      <c r="C48" s="25">
        <v>233919</v>
      </c>
    </row>
    <row r="49" spans="2:3" ht="12.75">
      <c r="B49" s="26" t="s">
        <v>52</v>
      </c>
      <c r="C49" s="27">
        <v>215572.24</v>
      </c>
    </row>
    <row r="50" spans="2:3" ht="12.75">
      <c r="B50" s="28" t="s">
        <v>107</v>
      </c>
      <c r="C50" s="27">
        <v>324308.65</v>
      </c>
    </row>
    <row r="51" spans="2:3" ht="12.75">
      <c r="B51" s="28" t="s">
        <v>117</v>
      </c>
      <c r="C51" s="27">
        <f>C47+C49-C50</f>
        <v>-124500.31000000003</v>
      </c>
    </row>
    <row r="52" ht="13.5" thickBot="1"/>
    <row r="53" spans="1:16" s="52" customFormat="1" ht="14.25" thickBot="1">
      <c r="A53" s="115" t="s">
        <v>118</v>
      </c>
      <c r="B53" s="98" t="s">
        <v>55</v>
      </c>
      <c r="C53" s="58" t="s">
        <v>56</v>
      </c>
      <c r="D53" s="59" t="s">
        <v>57</v>
      </c>
      <c r="E53" s="60" t="s">
        <v>58</v>
      </c>
      <c r="F53" s="61" t="s">
        <v>59</v>
      </c>
      <c r="G53" s="61" t="s">
        <v>60</v>
      </c>
      <c r="H53" s="61" t="s">
        <v>61</v>
      </c>
      <c r="I53" s="61" t="s">
        <v>62</v>
      </c>
      <c r="J53" s="61" t="s">
        <v>63</v>
      </c>
      <c r="K53" s="61" t="s">
        <v>64</v>
      </c>
      <c r="L53" s="61" t="s">
        <v>65</v>
      </c>
      <c r="M53" s="61" t="s">
        <v>66</v>
      </c>
      <c r="N53" s="61" t="s">
        <v>67</v>
      </c>
      <c r="O53" s="62" t="s">
        <v>68</v>
      </c>
      <c r="P53" s="63"/>
    </row>
    <row r="54" spans="1:16" s="52" customFormat="1" ht="13.5" thickBot="1">
      <c r="A54" s="64" t="s">
        <v>54</v>
      </c>
      <c r="B54" s="47" t="s">
        <v>301</v>
      </c>
      <c r="C54" s="65">
        <f>SUM(D54+E54+F54+G54+H54+I54+J54+K54+L54+M54+N54+O43)</f>
        <v>324308.65</v>
      </c>
      <c r="D54" s="66">
        <f aca="true" t="shared" si="0" ref="D54:L54">SUM(D55:D62)</f>
        <v>7704.6</v>
      </c>
      <c r="E54" s="67">
        <f t="shared" si="0"/>
        <v>1739.21</v>
      </c>
      <c r="F54" s="68">
        <f t="shared" si="0"/>
        <v>0</v>
      </c>
      <c r="G54" s="68">
        <f t="shared" si="0"/>
        <v>20420.66</v>
      </c>
      <c r="H54" s="68">
        <f t="shared" si="0"/>
        <v>0</v>
      </c>
      <c r="I54" s="68">
        <f t="shared" si="0"/>
        <v>0</v>
      </c>
      <c r="J54" s="68">
        <f t="shared" si="0"/>
        <v>0</v>
      </c>
      <c r="K54" s="68">
        <f t="shared" si="0"/>
        <v>18376.18</v>
      </c>
      <c r="L54" s="68">
        <f t="shared" si="0"/>
        <v>271792</v>
      </c>
      <c r="M54" s="68">
        <f>SUM(M56:M62)</f>
        <v>4276</v>
      </c>
      <c r="N54" s="68">
        <f>SUM(N56:N62)</f>
        <v>0</v>
      </c>
      <c r="O54" s="69">
        <f>SUM(O62:O62)</f>
        <v>0</v>
      </c>
      <c r="P54" s="63"/>
    </row>
    <row r="55" spans="1:16" s="52" customFormat="1" ht="25.5">
      <c r="A55" s="70">
        <v>35</v>
      </c>
      <c r="B55" s="6" t="s">
        <v>302</v>
      </c>
      <c r="C55" s="70"/>
      <c r="D55" s="71">
        <v>7704.6</v>
      </c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25.5">
      <c r="A56" s="70"/>
      <c r="B56" s="6" t="s">
        <v>303</v>
      </c>
      <c r="C56" s="70"/>
      <c r="D56" s="71"/>
      <c r="E56" s="52">
        <v>1739.21</v>
      </c>
      <c r="F56" s="72"/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304</v>
      </c>
      <c r="C57" s="65"/>
      <c r="D57" s="71"/>
      <c r="E57" s="72"/>
      <c r="F57" s="73"/>
      <c r="G57" s="73">
        <v>20420.66</v>
      </c>
      <c r="H57" s="73"/>
      <c r="I57" s="73"/>
      <c r="J57" s="73"/>
      <c r="K57" s="73"/>
      <c r="L57" s="73"/>
      <c r="M57" s="73"/>
      <c r="N57" s="73"/>
      <c r="O57" s="72"/>
      <c r="P57" s="63"/>
    </row>
    <row r="58" spans="1:16" s="52" customFormat="1" ht="12.75">
      <c r="A58" s="70"/>
      <c r="B58" s="7" t="s">
        <v>267</v>
      </c>
      <c r="C58" s="65"/>
      <c r="D58" s="71"/>
      <c r="E58" s="72"/>
      <c r="F58" s="73"/>
      <c r="G58" s="73"/>
      <c r="H58" s="73"/>
      <c r="I58" s="73"/>
      <c r="J58" s="73"/>
      <c r="K58" s="73">
        <v>18376.18</v>
      </c>
      <c r="L58" s="73"/>
      <c r="M58" s="73"/>
      <c r="N58" s="73"/>
      <c r="O58" s="72"/>
      <c r="P58" s="63"/>
    </row>
    <row r="59" spans="1:16" s="52" customFormat="1" ht="12.75">
      <c r="A59" s="70"/>
      <c r="B59" s="7" t="s">
        <v>305</v>
      </c>
      <c r="C59" s="65"/>
      <c r="D59" s="71"/>
      <c r="E59" s="72"/>
      <c r="F59" s="73"/>
      <c r="G59" s="73"/>
      <c r="H59" s="73"/>
      <c r="I59" s="73"/>
      <c r="J59" s="73"/>
      <c r="K59" s="73"/>
      <c r="L59" s="73">
        <v>6958</v>
      </c>
      <c r="M59" s="73"/>
      <c r="N59" s="73"/>
      <c r="O59" s="72"/>
      <c r="P59" s="63"/>
    </row>
    <row r="60" spans="1:16" s="52" customFormat="1" ht="12.75">
      <c r="A60" s="70"/>
      <c r="B60" s="9" t="s">
        <v>306</v>
      </c>
      <c r="C60" s="70"/>
      <c r="D60" s="71"/>
      <c r="E60" s="72"/>
      <c r="F60" s="73"/>
      <c r="G60" s="73"/>
      <c r="H60" s="73"/>
      <c r="I60" s="73"/>
      <c r="J60" s="73"/>
      <c r="K60" s="73"/>
      <c r="L60" s="73">
        <v>264834</v>
      </c>
      <c r="M60" s="73"/>
      <c r="N60" s="73"/>
      <c r="O60" s="72"/>
      <c r="P60" s="63"/>
    </row>
    <row r="61" spans="1:16" s="52" customFormat="1" ht="12.75">
      <c r="A61" s="70"/>
      <c r="B61" s="9" t="s">
        <v>307</v>
      </c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>
        <v>4276</v>
      </c>
      <c r="N61" s="73"/>
      <c r="O61" s="72"/>
      <c r="P61" s="63"/>
    </row>
  </sheetData>
  <sheetProtection/>
  <mergeCells count="13">
    <mergeCell ref="E16:I16"/>
    <mergeCell ref="E17:I17"/>
    <mergeCell ref="A3:C3"/>
    <mergeCell ref="E2:I2"/>
    <mergeCell ref="E3:I3"/>
    <mergeCell ref="E4:I4"/>
    <mergeCell ref="A44:C44"/>
    <mergeCell ref="A45:C45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7109375" style="48" customWidth="1"/>
    <col min="2" max="2" width="77.140625" style="48" customWidth="1"/>
    <col min="3" max="3" width="18.140625" style="56" customWidth="1"/>
    <col min="4" max="4" width="5.28125" style="48" customWidth="1"/>
    <col min="5" max="5" width="6.140625" style="48" customWidth="1"/>
    <col min="6" max="7" width="5.421875" style="48" customWidth="1"/>
    <col min="8" max="8" width="4.8515625" style="48" customWidth="1"/>
    <col min="9" max="9" width="6.00390625" style="48" customWidth="1"/>
    <col min="10" max="10" width="7.28125" style="48" customWidth="1"/>
    <col min="11" max="12" width="8.00390625" style="48" customWidth="1"/>
    <col min="13" max="13" width="6.28125" style="48" customWidth="1"/>
    <col min="14" max="14" width="9.140625" style="48" customWidth="1"/>
    <col min="15" max="15" width="8.8515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1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-503958.5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696539.74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646061.62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723880.5499999999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-581777.4299999999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91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723880.5499999999</v>
      </c>
      <c r="E18" s="35"/>
    </row>
    <row r="19" spans="1:5" s="52" customFormat="1" ht="12.75">
      <c r="A19" s="36"/>
      <c r="B19" s="37" t="s">
        <v>523</v>
      </c>
      <c r="C19" s="38">
        <v>601.16</v>
      </c>
      <c r="E19" s="39"/>
    </row>
    <row r="20" spans="1:5" s="52" customFormat="1" ht="12.75">
      <c r="A20" s="36"/>
      <c r="B20" s="37" t="s">
        <v>516</v>
      </c>
      <c r="C20" s="38">
        <v>62525.19</v>
      </c>
      <c r="E20" s="39"/>
    </row>
    <row r="21" spans="1:5" s="52" customFormat="1" ht="12.75">
      <c r="A21" s="36"/>
      <c r="B21" s="37" t="s">
        <v>524</v>
      </c>
      <c r="C21" s="38">
        <v>231768.33</v>
      </c>
      <c r="E21" s="39"/>
    </row>
    <row r="22" spans="1:5" s="52" customFormat="1" ht="12.75">
      <c r="A22" s="36"/>
      <c r="B22" s="37" t="s">
        <v>517</v>
      </c>
      <c r="C22" s="38">
        <v>65389.26</v>
      </c>
      <c r="E22" s="39"/>
    </row>
    <row r="23" spans="1:5" s="52" customFormat="1" ht="12.75">
      <c r="A23" s="36"/>
      <c r="B23" s="37" t="s">
        <v>525</v>
      </c>
      <c r="C23" s="38">
        <v>4107.99</v>
      </c>
      <c r="E23" s="39"/>
    </row>
    <row r="24" spans="1:5" s="52" customFormat="1" ht="12.75">
      <c r="A24" s="36"/>
      <c r="B24" s="37" t="s">
        <v>538</v>
      </c>
      <c r="C24" s="38">
        <v>7419.75</v>
      </c>
      <c r="E24" s="39"/>
    </row>
    <row r="25" spans="1:5" s="52" customFormat="1" ht="12.75">
      <c r="A25" s="36"/>
      <c r="B25" s="37" t="s">
        <v>515</v>
      </c>
      <c r="C25" s="38">
        <v>6422.52</v>
      </c>
      <c r="E25" s="39"/>
    </row>
    <row r="26" spans="1:5" s="52" customFormat="1" ht="12.75">
      <c r="A26" s="36"/>
      <c r="B26" s="37" t="s">
        <v>529</v>
      </c>
      <c r="C26" s="38">
        <v>10767.93</v>
      </c>
      <c r="E26" s="39"/>
    </row>
    <row r="27" spans="1:5" s="52" customFormat="1" ht="12.75">
      <c r="A27" s="36"/>
      <c r="B27" s="37" t="s">
        <v>514</v>
      </c>
      <c r="C27" s="38">
        <v>7897.02</v>
      </c>
      <c r="E27" s="39"/>
    </row>
    <row r="28" spans="1:5" s="52" customFormat="1" ht="12.75">
      <c r="A28" s="36"/>
      <c r="B28" s="37" t="s">
        <v>513</v>
      </c>
      <c r="C28" s="38">
        <v>5732.76</v>
      </c>
      <c r="E28" s="39"/>
    </row>
    <row r="29" spans="1:5" s="52" customFormat="1" ht="12.75">
      <c r="A29" s="36"/>
      <c r="B29" s="37" t="s">
        <v>522</v>
      </c>
      <c r="C29" s="38">
        <v>798.3</v>
      </c>
      <c r="E29" s="39"/>
    </row>
    <row r="30" spans="1:5" s="52" customFormat="1" ht="12.75">
      <c r="A30" s="36"/>
      <c r="B30" s="37" t="s">
        <v>519</v>
      </c>
      <c r="C30" s="38">
        <v>3857.23</v>
      </c>
      <c r="E30" s="39"/>
    </row>
    <row r="31" spans="1:5" s="52" customFormat="1" ht="12.75">
      <c r="A31" s="36"/>
      <c r="B31" s="37" t="s">
        <v>521</v>
      </c>
      <c r="C31" s="38">
        <v>753.74</v>
      </c>
      <c r="E31" s="39"/>
    </row>
    <row r="32" spans="1:5" s="52" customFormat="1" ht="12.75">
      <c r="A32" s="36"/>
      <c r="B32" s="37" t="s">
        <v>518</v>
      </c>
      <c r="C32" s="38">
        <v>111278.11</v>
      </c>
      <c r="E32" s="39"/>
    </row>
    <row r="33" spans="1:5" s="52" customFormat="1" ht="12.75">
      <c r="A33" s="36"/>
      <c r="B33" s="37" t="s">
        <v>520</v>
      </c>
      <c r="C33" s="38">
        <v>152998.28</v>
      </c>
      <c r="E33" s="39"/>
    </row>
    <row r="34" spans="1:5" s="52" customFormat="1" ht="12.75">
      <c r="A34" s="36"/>
      <c r="B34" s="37" t="s">
        <v>527</v>
      </c>
      <c r="C34" s="38">
        <v>26081.96</v>
      </c>
      <c r="E34" s="39"/>
    </row>
    <row r="35" spans="1:5" s="52" customFormat="1" ht="12.75">
      <c r="A35" s="36"/>
      <c r="B35" s="37" t="s">
        <v>532</v>
      </c>
      <c r="C35" s="38">
        <v>5310</v>
      </c>
      <c r="E35" s="39"/>
    </row>
    <row r="36" spans="1:5" s="52" customFormat="1" ht="12.75">
      <c r="A36" s="36"/>
      <c r="B36" s="37" t="s">
        <v>526</v>
      </c>
      <c r="C36" s="38">
        <v>51.4</v>
      </c>
      <c r="E36" s="39"/>
    </row>
    <row r="37" spans="1:5" s="52" customFormat="1" ht="12.75">
      <c r="A37" s="36"/>
      <c r="B37" s="37" t="s">
        <v>530</v>
      </c>
      <c r="C37" s="38">
        <v>20119.62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723880.5499999999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55084.26</v>
      </c>
    </row>
    <row r="45" spans="2:3" ht="12.75">
      <c r="B45" s="24" t="s">
        <v>51</v>
      </c>
      <c r="C45" s="25">
        <v>180450.5</v>
      </c>
    </row>
    <row r="46" spans="2:3" ht="12.75">
      <c r="B46" s="26" t="s">
        <v>52</v>
      </c>
      <c r="C46" s="27">
        <v>171903.52</v>
      </c>
    </row>
    <row r="47" spans="2:3" ht="12.75">
      <c r="B47" s="28" t="s">
        <v>107</v>
      </c>
      <c r="C47" s="27">
        <v>272095.21</v>
      </c>
    </row>
    <row r="48" spans="2:3" ht="12.75">
      <c r="B48" s="28" t="s">
        <v>117</v>
      </c>
      <c r="C48" s="27">
        <f>C44+C46-C47</f>
        <v>-45107.43000000002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308</v>
      </c>
      <c r="C51" s="65">
        <v>272095.21</v>
      </c>
      <c r="D51" s="66">
        <f aca="true" t="shared" si="0" ref="D51:L51">SUM(D52:D59)</f>
        <v>0</v>
      </c>
      <c r="E51" s="67">
        <f t="shared" si="0"/>
        <v>37699.14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0</v>
      </c>
      <c r="L51" s="68">
        <f t="shared" si="0"/>
        <v>27474.07</v>
      </c>
      <c r="M51" s="68">
        <f>SUM(M53:M59)</f>
        <v>0</v>
      </c>
      <c r="N51" s="68">
        <f>SUM(N53:N59)</f>
        <v>0</v>
      </c>
      <c r="O51" s="69">
        <v>206922</v>
      </c>
      <c r="P51" s="63"/>
    </row>
    <row r="52" spans="1:16" s="52" customFormat="1" ht="12.75">
      <c r="A52" s="97">
        <v>37</v>
      </c>
      <c r="B52" s="6" t="s">
        <v>309</v>
      </c>
      <c r="C52" s="70"/>
      <c r="D52" s="71"/>
      <c r="E52" s="72">
        <v>8103.97</v>
      </c>
      <c r="F52" s="73"/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310</v>
      </c>
      <c r="C53" s="65"/>
      <c r="D53" s="71"/>
      <c r="E53" s="72">
        <v>9990.72</v>
      </c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311</v>
      </c>
      <c r="C54" s="65"/>
      <c r="D54" s="71"/>
      <c r="E54" s="72">
        <v>19604.45</v>
      </c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312</v>
      </c>
      <c r="C55" s="65"/>
      <c r="D55" s="71"/>
      <c r="E55" s="72"/>
      <c r="F55" s="73"/>
      <c r="G55" s="73"/>
      <c r="H55" s="73"/>
      <c r="I55" s="73"/>
      <c r="J55" s="73"/>
      <c r="K55" s="73"/>
      <c r="L55" s="73">
        <v>27474.07</v>
      </c>
      <c r="M55" s="73"/>
      <c r="N55" s="73"/>
      <c r="O55" s="72"/>
      <c r="P55" s="63"/>
    </row>
    <row r="56" spans="1:16" s="52" customFormat="1" ht="12.75">
      <c r="A56" s="70"/>
      <c r="B56" s="7" t="s">
        <v>313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>
        <v>206922</v>
      </c>
      <c r="P56" s="63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5.7109375" style="48" customWidth="1"/>
    <col min="5" max="5" width="8.57421875" style="48" customWidth="1"/>
    <col min="6" max="6" width="7.8515625" style="48" customWidth="1"/>
    <col min="7" max="7" width="5.140625" style="48" customWidth="1"/>
    <col min="8" max="8" width="7.7109375" style="48" customWidth="1"/>
    <col min="9" max="9" width="6.8515625" style="48" customWidth="1"/>
    <col min="10" max="10" width="6.28125" style="48" customWidth="1"/>
    <col min="11" max="11" width="6.57421875" style="48" customWidth="1"/>
    <col min="12" max="12" width="7.140625" style="48" customWidth="1"/>
    <col min="13" max="13" width="7.28125" style="48" customWidth="1"/>
    <col min="14" max="14" width="9.140625" style="48" customWidth="1"/>
    <col min="15" max="15" width="6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-31740.21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86772.66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77421.69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88890.76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-43209.27999999999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21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88890.76</v>
      </c>
      <c r="E18" s="94"/>
    </row>
    <row r="19" spans="1:5" s="52" customFormat="1" ht="12.75">
      <c r="A19" s="36"/>
      <c r="B19" s="37" t="s">
        <v>523</v>
      </c>
      <c r="C19" s="38">
        <v>73.12</v>
      </c>
      <c r="E19" s="95"/>
    </row>
    <row r="20" spans="1:5" s="52" customFormat="1" ht="12.75">
      <c r="A20" s="36"/>
      <c r="B20" s="37" t="s">
        <v>516</v>
      </c>
      <c r="C20" s="38">
        <v>8393.34</v>
      </c>
      <c r="E20" s="95"/>
    </row>
    <row r="21" spans="1:5" s="52" customFormat="1" ht="12.75">
      <c r="A21" s="36"/>
      <c r="B21" s="37" t="s">
        <v>524</v>
      </c>
      <c r="C21" s="38">
        <v>28196.08</v>
      </c>
      <c r="E21" s="95"/>
    </row>
    <row r="22" spans="1:5" s="52" customFormat="1" ht="12.75">
      <c r="A22" s="36"/>
      <c r="B22" s="37" t="s">
        <v>517</v>
      </c>
      <c r="C22" s="38">
        <v>6863.98</v>
      </c>
      <c r="E22" s="95"/>
    </row>
    <row r="23" spans="1:5" s="52" customFormat="1" ht="12.75">
      <c r="A23" s="36"/>
      <c r="B23" s="37" t="s">
        <v>525</v>
      </c>
      <c r="C23" s="38">
        <v>499.76</v>
      </c>
      <c r="E23" s="95"/>
    </row>
    <row r="24" spans="1:5" s="52" customFormat="1" ht="12.75">
      <c r="A24" s="36"/>
      <c r="B24" s="37" t="s">
        <v>538</v>
      </c>
      <c r="C24" s="38">
        <v>902.66</v>
      </c>
      <c r="E24" s="95"/>
    </row>
    <row r="25" spans="1:5" s="52" customFormat="1" ht="12.75">
      <c r="A25" s="36"/>
      <c r="B25" s="37" t="s">
        <v>515</v>
      </c>
      <c r="C25" s="38">
        <v>781.35</v>
      </c>
      <c r="E25" s="95"/>
    </row>
    <row r="26" spans="1:5" s="52" customFormat="1" ht="12.75">
      <c r="A26" s="36"/>
      <c r="B26" s="37" t="s">
        <v>529</v>
      </c>
      <c r="C26" s="38">
        <v>1309.99</v>
      </c>
      <c r="E26" s="95"/>
    </row>
    <row r="27" spans="1:5" s="52" customFormat="1" ht="12.75">
      <c r="A27" s="36"/>
      <c r="B27" s="37" t="s">
        <v>514</v>
      </c>
      <c r="C27" s="38">
        <v>960.72</v>
      </c>
      <c r="E27" s="95"/>
    </row>
    <row r="28" spans="1:5" s="52" customFormat="1" ht="12.75">
      <c r="A28" s="36"/>
      <c r="B28" s="37" t="s">
        <v>513</v>
      </c>
      <c r="C28" s="38">
        <v>697.44</v>
      </c>
      <c r="E28" s="95"/>
    </row>
    <row r="29" spans="1:5" s="52" customFormat="1" ht="12.75">
      <c r="A29" s="36"/>
      <c r="B29" s="37" t="s">
        <v>522</v>
      </c>
      <c r="C29" s="38">
        <v>97.11</v>
      </c>
      <c r="E29" s="95"/>
    </row>
    <row r="30" spans="1:5" s="52" customFormat="1" ht="12.75">
      <c r="A30" s="36"/>
      <c r="B30" s="37" t="s">
        <v>519</v>
      </c>
      <c r="C30" s="38">
        <v>469.26</v>
      </c>
      <c r="E30" s="95"/>
    </row>
    <row r="31" spans="1:5" s="52" customFormat="1" ht="12.75">
      <c r="A31" s="36"/>
      <c r="B31" s="37" t="s">
        <v>521</v>
      </c>
      <c r="C31" s="38">
        <v>91.7</v>
      </c>
      <c r="E31" s="95"/>
    </row>
    <row r="32" spans="1:5" s="52" customFormat="1" ht="12.75">
      <c r="A32" s="36"/>
      <c r="B32" s="37" t="s">
        <v>518</v>
      </c>
      <c r="C32" s="38">
        <v>13537.69</v>
      </c>
      <c r="E32" s="95"/>
    </row>
    <row r="33" spans="1:5" s="52" customFormat="1" ht="12.75">
      <c r="A33" s="36"/>
      <c r="B33" s="37" t="s">
        <v>520</v>
      </c>
      <c r="C33" s="38">
        <v>18613.21</v>
      </c>
      <c r="E33" s="95"/>
    </row>
    <row r="34" spans="1:5" s="52" customFormat="1" ht="12.75">
      <c r="A34" s="36"/>
      <c r="B34" s="37" t="s">
        <v>527</v>
      </c>
      <c r="C34" s="38">
        <v>3173.03</v>
      </c>
      <c r="E34" s="95"/>
    </row>
    <row r="35" spans="1:5" s="52" customFormat="1" ht="12.75">
      <c r="A35" s="36"/>
      <c r="B35" s="37" t="s">
        <v>532</v>
      </c>
      <c r="C35" s="38">
        <v>1776.37</v>
      </c>
      <c r="E35" s="95"/>
    </row>
    <row r="36" spans="1:5" s="52" customFormat="1" ht="12.75">
      <c r="A36" s="36"/>
      <c r="B36" s="37" t="s">
        <v>526</v>
      </c>
      <c r="C36" s="38">
        <v>6.25</v>
      </c>
      <c r="E36" s="95"/>
    </row>
    <row r="37" spans="1:5" s="52" customFormat="1" ht="12.75">
      <c r="A37" s="36"/>
      <c r="B37" s="37" t="s">
        <v>530</v>
      </c>
      <c r="C37" s="38">
        <v>2447.7</v>
      </c>
      <c r="E37" s="95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88890.76</v>
      </c>
      <c r="E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-32744.31</v>
      </c>
    </row>
    <row r="45" spans="2:3" ht="12.75">
      <c r="B45" s="24" t="s">
        <v>51</v>
      </c>
      <c r="C45" s="25">
        <v>21846</v>
      </c>
    </row>
    <row r="46" spans="2:3" ht="12.75">
      <c r="B46" s="26" t="s">
        <v>52</v>
      </c>
      <c r="C46" s="27">
        <v>19694.25</v>
      </c>
    </row>
    <row r="47" spans="2:3" ht="12.75">
      <c r="B47" s="28" t="s">
        <v>107</v>
      </c>
      <c r="C47" s="27">
        <v>11928.38</v>
      </c>
    </row>
    <row r="48" spans="2:3" ht="12.75">
      <c r="B48" s="28" t="s">
        <v>117</v>
      </c>
      <c r="C48" s="27">
        <f>C44+C46-C47</f>
        <v>-24978.440000000002</v>
      </c>
    </row>
    <row r="49" ht="13.5" thickBot="1"/>
    <row r="50" spans="1:16" s="52" customFormat="1" ht="14.25" thickBot="1">
      <c r="A50" s="115" t="s">
        <v>118</v>
      </c>
      <c r="B50" s="98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47" t="s">
        <v>314</v>
      </c>
      <c r="C51" s="65">
        <f>SUM(D51+E51+F51+G51+H51+I51+J51+K51+L51+M51+N51+O40)</f>
        <v>11928.380000000001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1476.38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0</v>
      </c>
      <c r="L51" s="68">
        <f t="shared" si="0"/>
        <v>0</v>
      </c>
      <c r="M51" s="68">
        <f>SUM(M53:M59)</f>
        <v>0</v>
      </c>
      <c r="N51" s="68">
        <f>SUM(N53:N59)</f>
        <v>10452</v>
      </c>
      <c r="O51" s="69"/>
      <c r="P51" s="63"/>
    </row>
    <row r="52" spans="1:16" s="52" customFormat="1" ht="12.75">
      <c r="A52" s="70">
        <v>40</v>
      </c>
      <c r="B52" s="6" t="s">
        <v>315</v>
      </c>
      <c r="C52" s="70"/>
      <c r="D52" s="71"/>
      <c r="E52" s="72"/>
      <c r="F52" s="73"/>
      <c r="G52" s="73">
        <v>1476.38</v>
      </c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25.5">
      <c r="A53" s="70"/>
      <c r="B53" s="7" t="s">
        <v>316</v>
      </c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>
        <v>10452</v>
      </c>
      <c r="O53" s="72"/>
      <c r="P53" s="63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1:C41"/>
    <mergeCell ref="A42:C42"/>
    <mergeCell ref="E16:I16"/>
    <mergeCell ref="E14:I14"/>
    <mergeCell ref="A6:C6"/>
    <mergeCell ref="A7:C7"/>
    <mergeCell ref="A15:A16"/>
    <mergeCell ref="B15:B1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7109375" style="48" customWidth="1"/>
    <col min="2" max="2" width="77.28125" style="48" customWidth="1"/>
    <col min="3" max="3" width="18.140625" style="56" customWidth="1"/>
    <col min="4" max="4" width="5.7109375" style="48" customWidth="1"/>
    <col min="5" max="5" width="10.421875" style="48" customWidth="1"/>
    <col min="6" max="6" width="6.28125" style="48" customWidth="1"/>
    <col min="7" max="7" width="5.8515625" style="48" customWidth="1"/>
    <col min="8" max="8" width="7.00390625" style="48" customWidth="1"/>
    <col min="9" max="9" width="6.7109375" style="48" customWidth="1"/>
    <col min="10" max="10" width="5.7109375" style="48" customWidth="1"/>
    <col min="11" max="11" width="6.00390625" style="48" customWidth="1"/>
    <col min="12" max="12" width="6.28125" style="48" customWidth="1"/>
    <col min="13" max="13" width="7.00390625" style="48" customWidth="1"/>
    <col min="14" max="14" width="8.57421875" style="48" customWidth="1"/>
    <col min="15" max="15" width="6.57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6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-22635.77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41496.96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39967.12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43140.299999999996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-25808.949999999993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20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43140.299999999996</v>
      </c>
      <c r="E18" s="35"/>
    </row>
    <row r="19" spans="1:5" s="52" customFormat="1" ht="12.75">
      <c r="A19" s="36"/>
      <c r="B19" s="37" t="s">
        <v>523</v>
      </c>
      <c r="C19" s="38">
        <v>35.52</v>
      </c>
      <c r="E19" s="39"/>
    </row>
    <row r="20" spans="1:5" s="52" customFormat="1" ht="12.75">
      <c r="A20" s="36"/>
      <c r="B20" s="37" t="s">
        <v>516</v>
      </c>
      <c r="C20" s="38">
        <v>4189.4</v>
      </c>
      <c r="E20" s="39"/>
    </row>
    <row r="21" spans="1:5" s="52" customFormat="1" ht="12.75">
      <c r="A21" s="36"/>
      <c r="B21" s="37" t="s">
        <v>524</v>
      </c>
      <c r="C21" s="38">
        <v>13686.39</v>
      </c>
      <c r="E21" s="39"/>
    </row>
    <row r="22" spans="1:5" s="52" customFormat="1" ht="12.75">
      <c r="A22" s="36"/>
      <c r="B22" s="37" t="s">
        <v>517</v>
      </c>
      <c r="C22" s="38">
        <v>4071.39</v>
      </c>
      <c r="E22" s="39"/>
    </row>
    <row r="23" spans="1:5" s="52" customFormat="1" ht="12.75">
      <c r="A23" s="36"/>
      <c r="B23" s="37" t="s">
        <v>525</v>
      </c>
      <c r="C23" s="38">
        <v>242.59</v>
      </c>
      <c r="E23" s="39"/>
    </row>
    <row r="24" spans="1:5" s="52" customFormat="1" ht="12.75">
      <c r="A24" s="36"/>
      <c r="B24" s="37" t="s">
        <v>538</v>
      </c>
      <c r="C24" s="38">
        <v>438.16</v>
      </c>
      <c r="E24" s="39"/>
    </row>
    <row r="25" spans="1:5" s="52" customFormat="1" ht="12.75">
      <c r="A25" s="36"/>
      <c r="B25" s="37" t="s">
        <v>515</v>
      </c>
      <c r="C25" s="38">
        <v>379.26</v>
      </c>
      <c r="E25" s="39"/>
    </row>
    <row r="26" spans="1:5" s="52" customFormat="1" ht="12.75">
      <c r="A26" s="36"/>
      <c r="B26" s="37" t="s">
        <v>529</v>
      </c>
      <c r="C26" s="38">
        <v>635.87</v>
      </c>
      <c r="E26" s="39"/>
    </row>
    <row r="27" spans="1:5" s="52" customFormat="1" ht="12.75">
      <c r="A27" s="36"/>
      <c r="B27" s="37" t="s">
        <v>514</v>
      </c>
      <c r="C27" s="38">
        <v>466.33</v>
      </c>
      <c r="E27" s="39"/>
    </row>
    <row r="28" spans="1:5" s="52" customFormat="1" ht="12.75">
      <c r="A28" s="36"/>
      <c r="B28" s="37" t="s">
        <v>513</v>
      </c>
      <c r="C28" s="38">
        <v>338.52</v>
      </c>
      <c r="E28" s="39"/>
    </row>
    <row r="29" spans="1:5" s="52" customFormat="1" ht="12.75">
      <c r="A29" s="36"/>
      <c r="B29" s="37" t="s">
        <v>522</v>
      </c>
      <c r="C29" s="38">
        <v>47.15</v>
      </c>
      <c r="E29" s="39"/>
    </row>
    <row r="30" spans="1:5" s="52" customFormat="1" ht="12.75">
      <c r="A30" s="36"/>
      <c r="B30" s="37" t="s">
        <v>519</v>
      </c>
      <c r="C30" s="38">
        <v>227.77</v>
      </c>
      <c r="E30" s="39"/>
    </row>
    <row r="31" spans="1:5" s="52" customFormat="1" ht="12.75">
      <c r="A31" s="36"/>
      <c r="B31" s="37" t="s">
        <v>521</v>
      </c>
      <c r="C31" s="38">
        <v>44.51</v>
      </c>
      <c r="E31" s="39"/>
    </row>
    <row r="32" spans="1:5" s="52" customFormat="1" ht="12.75">
      <c r="A32" s="36"/>
      <c r="B32" s="37" t="s">
        <v>518</v>
      </c>
      <c r="C32" s="38">
        <v>6571.21</v>
      </c>
      <c r="E32" s="39"/>
    </row>
    <row r="33" spans="1:5" s="52" customFormat="1" ht="12.75">
      <c r="A33" s="36"/>
      <c r="B33" s="37" t="s">
        <v>520</v>
      </c>
      <c r="C33" s="38">
        <v>9034.89</v>
      </c>
      <c r="E33" s="39"/>
    </row>
    <row r="34" spans="1:5" s="52" customFormat="1" ht="12.75">
      <c r="A34" s="36"/>
      <c r="B34" s="37" t="s">
        <v>527</v>
      </c>
      <c r="C34" s="38">
        <v>1540.18</v>
      </c>
      <c r="E34" s="39"/>
    </row>
    <row r="35" spans="1:5" s="52" customFormat="1" ht="12.75">
      <c r="A35" s="36"/>
      <c r="B35" s="37" t="s">
        <v>526</v>
      </c>
      <c r="C35" s="38">
        <v>3.04</v>
      </c>
      <c r="E35" s="39"/>
    </row>
    <row r="36" spans="1:5" s="52" customFormat="1" ht="12.75">
      <c r="A36" s="36"/>
      <c r="B36" s="37" t="s">
        <v>530</v>
      </c>
      <c r="C36" s="38">
        <v>1188.12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43140.299999999996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4116.77</v>
      </c>
    </row>
    <row r="44" spans="2:3" ht="12.75">
      <c r="B44" s="24" t="s">
        <v>51</v>
      </c>
      <c r="C44" s="25">
        <v>10568.67</v>
      </c>
    </row>
    <row r="45" spans="2:3" ht="12.75">
      <c r="B45" s="26" t="s">
        <v>52</v>
      </c>
      <c r="C45" s="27">
        <v>10274.95</v>
      </c>
    </row>
    <row r="46" spans="2:3" ht="12.75">
      <c r="B46" s="28" t="s">
        <v>107</v>
      </c>
      <c r="C46" s="27">
        <v>69613.48</v>
      </c>
    </row>
    <row r="47" spans="2:3" ht="12.75">
      <c r="B47" s="28" t="s">
        <v>117</v>
      </c>
      <c r="C47" s="27">
        <f>C43+C45-C46</f>
        <v>-55221.759999999995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89" t="s">
        <v>54</v>
      </c>
      <c r="B50" s="90" t="s">
        <v>317</v>
      </c>
      <c r="C50" s="65">
        <f>SUM(D50+E50+F50+G50+H50+I50+J50+K50+L50+M50+N50+O39)</f>
        <v>69613.48</v>
      </c>
      <c r="D50" s="66">
        <f aca="true" t="shared" si="0" ref="D50:L50">SUM(D51:D58)</f>
        <v>0</v>
      </c>
      <c r="E50" s="67">
        <f t="shared" si="0"/>
        <v>16154.89</v>
      </c>
      <c r="F50" s="68">
        <f t="shared" si="0"/>
        <v>0</v>
      </c>
      <c r="G50" s="68">
        <f t="shared" si="0"/>
        <v>24263.82</v>
      </c>
      <c r="H50" s="68">
        <f t="shared" si="0"/>
        <v>0</v>
      </c>
      <c r="I50" s="68">
        <f t="shared" si="0"/>
        <v>25335.77</v>
      </c>
      <c r="J50" s="68">
        <f t="shared" si="0"/>
        <v>0</v>
      </c>
      <c r="K50" s="68">
        <f t="shared" si="0"/>
        <v>0</v>
      </c>
      <c r="L50" s="68">
        <f t="shared" si="0"/>
        <v>0</v>
      </c>
      <c r="M50" s="68">
        <f>SUM(M52:M58)</f>
        <v>0</v>
      </c>
      <c r="N50" s="68">
        <f>SUM(N52:N58)</f>
        <v>3859</v>
      </c>
      <c r="O50" s="69"/>
      <c r="P50" s="63"/>
    </row>
    <row r="51" spans="1:16" s="52" customFormat="1" ht="12.75">
      <c r="A51" s="97">
        <v>41</v>
      </c>
      <c r="B51" s="7" t="s">
        <v>100</v>
      </c>
      <c r="C51" s="70"/>
      <c r="D51" s="71"/>
      <c r="E51" s="72">
        <v>16154.89</v>
      </c>
      <c r="F51" s="73"/>
      <c r="G51" s="73"/>
      <c r="H51" s="73"/>
      <c r="I51" s="73"/>
      <c r="J51" s="73"/>
      <c r="K51" s="73"/>
      <c r="L51" s="73"/>
      <c r="M51" s="73"/>
      <c r="N51" s="73"/>
      <c r="O51" s="72"/>
      <c r="P51" s="63"/>
    </row>
    <row r="52" spans="1:16" s="52" customFormat="1" ht="38.25">
      <c r="A52" s="70"/>
      <c r="B52" s="7" t="s">
        <v>318</v>
      </c>
      <c r="C52" s="65"/>
      <c r="D52" s="71"/>
      <c r="E52" s="72"/>
      <c r="F52" s="73"/>
      <c r="G52" s="73">
        <v>24263.82</v>
      </c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319</v>
      </c>
      <c r="C53" s="65"/>
      <c r="D53" s="71"/>
      <c r="E53" s="72"/>
      <c r="F53" s="73"/>
      <c r="G53" s="73"/>
      <c r="H53" s="73"/>
      <c r="I53" s="73">
        <v>25335.77</v>
      </c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9" t="s">
        <v>320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>
        <v>3859</v>
      </c>
      <c r="O54" s="72"/>
      <c r="P54" s="63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3"/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</sheetData>
  <sheetProtection/>
  <mergeCells count="14">
    <mergeCell ref="A3:C3"/>
    <mergeCell ref="E2:I2"/>
    <mergeCell ref="E3:I3"/>
    <mergeCell ref="E4:I4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421875" style="48" customWidth="1"/>
    <col min="3" max="3" width="18.140625" style="56" customWidth="1"/>
    <col min="4" max="4" width="5.8515625" style="48" customWidth="1"/>
    <col min="5" max="5" width="9.28125" style="48" customWidth="1"/>
    <col min="6" max="6" width="6.28125" style="48" customWidth="1"/>
    <col min="7" max="7" width="5.57421875" style="48" customWidth="1"/>
    <col min="8" max="8" width="6.57421875" style="48" customWidth="1"/>
    <col min="9" max="9" width="6.421875" style="48" customWidth="1"/>
    <col min="10" max="10" width="5.8515625" style="48" customWidth="1"/>
    <col min="11" max="11" width="7.00390625" style="48" customWidth="1"/>
    <col min="12" max="12" width="6.140625" style="48" customWidth="1"/>
    <col min="13" max="13" width="6.7109375" style="48" customWidth="1"/>
    <col min="14" max="14" width="5.7109375" style="48" customWidth="1"/>
    <col min="15" max="15" width="6.5742187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6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-30445.82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47268.54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49245.4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48578.31999999999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-29778.73999999999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41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48578.31999999999</v>
      </c>
      <c r="E18" s="35"/>
    </row>
    <row r="19" spans="1:5" s="52" customFormat="1" ht="12.75">
      <c r="A19" s="36"/>
      <c r="B19" s="37" t="s">
        <v>523</v>
      </c>
      <c r="C19" s="38">
        <v>38.7</v>
      </c>
      <c r="E19" s="39"/>
    </row>
    <row r="20" spans="1:5" s="52" customFormat="1" ht="12.75">
      <c r="A20" s="36"/>
      <c r="B20" s="37" t="s">
        <v>516</v>
      </c>
      <c r="C20" s="38">
        <v>5132.4</v>
      </c>
      <c r="E20" s="39"/>
    </row>
    <row r="21" spans="1:5" s="52" customFormat="1" ht="12.75">
      <c r="A21" s="36"/>
      <c r="B21" s="37" t="s">
        <v>524</v>
      </c>
      <c r="C21" s="38">
        <v>14919.37</v>
      </c>
      <c r="E21" s="39"/>
    </row>
    <row r="22" spans="1:5" s="52" customFormat="1" ht="12.75">
      <c r="A22" s="36"/>
      <c r="B22" s="37" t="s">
        <v>517</v>
      </c>
      <c r="C22" s="38">
        <v>5424.18</v>
      </c>
      <c r="E22" s="39"/>
    </row>
    <row r="23" spans="1:5" s="52" customFormat="1" ht="12.75">
      <c r="A23" s="36"/>
      <c r="B23" s="37" t="s">
        <v>525</v>
      </c>
      <c r="C23" s="38">
        <v>264.45</v>
      </c>
      <c r="E23" s="39"/>
    </row>
    <row r="24" spans="1:5" s="52" customFormat="1" ht="12.75">
      <c r="A24" s="36"/>
      <c r="B24" s="37" t="s">
        <v>538</v>
      </c>
      <c r="C24" s="38">
        <v>477.63</v>
      </c>
      <c r="E24" s="39"/>
    </row>
    <row r="25" spans="1:5" s="52" customFormat="1" ht="12.75">
      <c r="A25" s="36"/>
      <c r="B25" s="37" t="s">
        <v>515</v>
      </c>
      <c r="C25" s="38">
        <v>413.44</v>
      </c>
      <c r="E25" s="39"/>
    </row>
    <row r="26" spans="1:5" s="52" customFormat="1" ht="12.75">
      <c r="A26" s="36"/>
      <c r="B26" s="37" t="s">
        <v>529</v>
      </c>
      <c r="C26" s="38">
        <v>693.15</v>
      </c>
      <c r="E26" s="39"/>
    </row>
    <row r="27" spans="1:5" s="52" customFormat="1" ht="12.75">
      <c r="A27" s="36"/>
      <c r="B27" s="37" t="s">
        <v>514</v>
      </c>
      <c r="C27" s="38">
        <v>508.34</v>
      </c>
      <c r="E27" s="39"/>
    </row>
    <row r="28" spans="1:5" s="52" customFormat="1" ht="12.75">
      <c r="A28" s="36"/>
      <c r="B28" s="37" t="s">
        <v>513</v>
      </c>
      <c r="C28" s="38">
        <v>369.03</v>
      </c>
      <c r="E28" s="39"/>
    </row>
    <row r="29" spans="1:5" s="52" customFormat="1" ht="12.75">
      <c r="A29" s="36"/>
      <c r="B29" s="37" t="s">
        <v>522</v>
      </c>
      <c r="C29" s="38">
        <v>51.39</v>
      </c>
      <c r="E29" s="39"/>
    </row>
    <row r="30" spans="1:5" s="52" customFormat="1" ht="12.75">
      <c r="A30" s="36"/>
      <c r="B30" s="37" t="s">
        <v>519</v>
      </c>
      <c r="C30" s="38">
        <v>248.3</v>
      </c>
      <c r="E30" s="39"/>
    </row>
    <row r="31" spans="1:5" s="52" customFormat="1" ht="12.75">
      <c r="A31" s="36"/>
      <c r="B31" s="37" t="s">
        <v>521</v>
      </c>
      <c r="C31" s="38">
        <v>48.52</v>
      </c>
      <c r="E31" s="39"/>
    </row>
    <row r="32" spans="1:5" s="52" customFormat="1" ht="12.75">
      <c r="A32" s="36"/>
      <c r="B32" s="37" t="s">
        <v>518</v>
      </c>
      <c r="C32" s="38">
        <v>7163.2</v>
      </c>
      <c r="E32" s="39"/>
    </row>
    <row r="33" spans="1:5" s="52" customFormat="1" ht="12.75">
      <c r="A33" s="36"/>
      <c r="B33" s="37" t="s">
        <v>520</v>
      </c>
      <c r="C33" s="38">
        <v>9848.81</v>
      </c>
      <c r="E33" s="39"/>
    </row>
    <row r="34" spans="1:5" s="52" customFormat="1" ht="12.75">
      <c r="A34" s="36"/>
      <c r="B34" s="37" t="s">
        <v>527</v>
      </c>
      <c r="C34" s="38">
        <v>1678.96</v>
      </c>
      <c r="E34" s="39"/>
    </row>
    <row r="35" spans="1:5" s="52" customFormat="1" ht="12.75">
      <c r="A35" s="36"/>
      <c r="B35" s="37" t="s">
        <v>526</v>
      </c>
      <c r="C35" s="38">
        <v>3.31</v>
      </c>
      <c r="E35" s="39"/>
    </row>
    <row r="36" spans="1:5" s="52" customFormat="1" ht="12.75">
      <c r="A36" s="36"/>
      <c r="B36" s="37" t="s">
        <v>530</v>
      </c>
      <c r="C36" s="38">
        <v>1295.14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48578.31999999999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27945.56</v>
      </c>
    </row>
    <row r="44" spans="2:3" ht="12.75">
      <c r="B44" s="24" t="s">
        <v>51</v>
      </c>
      <c r="C44" s="25">
        <v>11574</v>
      </c>
    </row>
    <row r="45" spans="2:3" ht="12.75">
      <c r="B45" s="26" t="s">
        <v>52</v>
      </c>
      <c r="C45" s="27">
        <v>12256.74</v>
      </c>
    </row>
    <row r="46" spans="2:3" ht="12.75">
      <c r="B46" s="28" t="s">
        <v>107</v>
      </c>
      <c r="C46" s="27">
        <v>27636.96</v>
      </c>
    </row>
    <row r="47" spans="2:3" ht="12.75">
      <c r="B47" s="28" t="s">
        <v>117</v>
      </c>
      <c r="C47" s="27">
        <f>C43+C45-C46</f>
        <v>12565.340000000004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89" t="s">
        <v>54</v>
      </c>
      <c r="B50" s="135" t="s">
        <v>321</v>
      </c>
      <c r="C50" s="65">
        <f>SUM(D50+E50+F50+G50+H50+I50+J50+K50+L50+M50+N50+O39)</f>
        <v>27636.96</v>
      </c>
      <c r="D50" s="66">
        <f aca="true" t="shared" si="0" ref="D50:L50">SUM(D51:D58)</f>
        <v>0</v>
      </c>
      <c r="E50" s="67">
        <f t="shared" si="0"/>
        <v>466.32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8464.35</v>
      </c>
      <c r="J50" s="68">
        <f t="shared" si="0"/>
        <v>16503.29</v>
      </c>
      <c r="K50" s="68">
        <f t="shared" si="0"/>
        <v>0</v>
      </c>
      <c r="L50" s="68">
        <f t="shared" si="0"/>
        <v>1493</v>
      </c>
      <c r="M50" s="68">
        <f>SUM(M52:M58)</f>
        <v>0</v>
      </c>
      <c r="N50" s="68">
        <f>SUM(N52:N58)</f>
        <v>710</v>
      </c>
      <c r="O50" s="69"/>
      <c r="P50" s="63"/>
    </row>
    <row r="51" spans="1:16" s="52" customFormat="1" ht="12.75">
      <c r="A51" s="97">
        <v>42</v>
      </c>
      <c r="B51" s="14" t="s">
        <v>322</v>
      </c>
      <c r="C51" s="70"/>
      <c r="D51" s="71"/>
      <c r="E51" s="72">
        <v>466.32</v>
      </c>
      <c r="F51" s="68"/>
      <c r="G51" s="73"/>
      <c r="H51" s="73"/>
      <c r="I51" s="73"/>
      <c r="J51" s="73"/>
      <c r="K51" s="73"/>
      <c r="L51" s="73"/>
      <c r="M51" s="73"/>
      <c r="N51" s="73"/>
      <c r="O51" s="72"/>
      <c r="P51" s="63"/>
    </row>
    <row r="52" spans="1:16" s="52" customFormat="1" ht="12.75">
      <c r="A52" s="70"/>
      <c r="B52" s="7" t="s">
        <v>323</v>
      </c>
      <c r="C52" s="65"/>
      <c r="D52" s="71"/>
      <c r="E52" s="72"/>
      <c r="F52" s="73"/>
      <c r="G52" s="73"/>
      <c r="H52" s="73"/>
      <c r="I52" s="73">
        <v>8464.35</v>
      </c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324</v>
      </c>
      <c r="C53" s="65"/>
      <c r="D53" s="71"/>
      <c r="E53" s="72"/>
      <c r="F53" s="73"/>
      <c r="G53" s="73"/>
      <c r="H53" s="73"/>
      <c r="I53" s="73"/>
      <c r="J53" s="73">
        <v>14666.57</v>
      </c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325</v>
      </c>
      <c r="C54" s="65"/>
      <c r="D54" s="71"/>
      <c r="E54" s="72"/>
      <c r="F54" s="73"/>
      <c r="G54" s="73"/>
      <c r="H54" s="73"/>
      <c r="I54" s="73"/>
      <c r="J54" s="73">
        <v>1836.72</v>
      </c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326</v>
      </c>
      <c r="C55" s="65"/>
      <c r="D55" s="71"/>
      <c r="E55" s="72"/>
      <c r="F55" s="73"/>
      <c r="G55" s="73"/>
      <c r="H55" s="73"/>
      <c r="I55" s="73"/>
      <c r="J55" s="73"/>
      <c r="K55" s="73"/>
      <c r="L55" s="73">
        <v>1493</v>
      </c>
      <c r="M55" s="73"/>
      <c r="N55" s="73"/>
      <c r="O55" s="72"/>
      <c r="P55" s="63"/>
    </row>
    <row r="56" spans="1:16" s="52" customFormat="1" ht="12.75">
      <c r="A56" s="70"/>
      <c r="B56" s="9" t="s">
        <v>327</v>
      </c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710</v>
      </c>
      <c r="O56" s="72"/>
      <c r="P56" s="63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00390625" style="48" customWidth="1"/>
    <col min="3" max="3" width="18.140625" style="56" customWidth="1"/>
    <col min="4" max="4" width="5.421875" style="48" customWidth="1"/>
    <col min="5" max="5" width="10.00390625" style="48" customWidth="1"/>
    <col min="6" max="6" width="7.28125" style="48" customWidth="1"/>
    <col min="7" max="7" width="5.7109375" style="48" customWidth="1"/>
    <col min="8" max="8" width="6.57421875" style="48" customWidth="1"/>
    <col min="9" max="9" width="5.8515625" style="48" customWidth="1"/>
    <col min="10" max="10" width="6.28125" style="48" customWidth="1"/>
    <col min="11" max="11" width="7.140625" style="48" customWidth="1"/>
    <col min="12" max="12" width="6.57421875" style="48" customWidth="1"/>
    <col min="13" max="13" width="7.00390625" style="48" customWidth="1"/>
    <col min="14" max="14" width="6.140625" style="48" customWidth="1"/>
    <col min="15" max="15" width="6.57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-40999.37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45690.66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53316.57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48359.979999999996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-36042.78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40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48359.979999999996</v>
      </c>
      <c r="E18" s="94"/>
    </row>
    <row r="19" spans="1:5" s="52" customFormat="1" ht="12.75">
      <c r="A19" s="36"/>
      <c r="B19" s="37" t="s">
        <v>523</v>
      </c>
      <c r="C19" s="38">
        <v>39.55</v>
      </c>
      <c r="E19" s="95"/>
    </row>
    <row r="20" spans="1:5" s="52" customFormat="1" ht="12.75">
      <c r="A20" s="36"/>
      <c r="B20" s="37" t="s">
        <v>516</v>
      </c>
      <c r="C20" s="38">
        <v>3992.49</v>
      </c>
      <c r="E20" s="95"/>
    </row>
    <row r="21" spans="1:5" s="52" customFormat="1" ht="12.75">
      <c r="A21" s="36"/>
      <c r="B21" s="37" t="s">
        <v>524</v>
      </c>
      <c r="C21" s="38">
        <v>15255.65</v>
      </c>
      <c r="E21" s="95"/>
    </row>
    <row r="22" spans="1:5" s="52" customFormat="1" ht="12.75">
      <c r="A22" s="36"/>
      <c r="B22" s="37" t="s">
        <v>517</v>
      </c>
      <c r="C22" s="38">
        <v>5488.89</v>
      </c>
      <c r="E22" s="95"/>
    </row>
    <row r="23" spans="1:5" s="52" customFormat="1" ht="12.75">
      <c r="A23" s="36"/>
      <c r="B23" s="37" t="s">
        <v>525</v>
      </c>
      <c r="C23" s="38">
        <v>270.4</v>
      </c>
      <c r="E23" s="95"/>
    </row>
    <row r="24" spans="1:5" s="52" customFormat="1" ht="12.75">
      <c r="A24" s="36"/>
      <c r="B24" s="37" t="s">
        <v>538</v>
      </c>
      <c r="C24" s="38">
        <v>488.4</v>
      </c>
      <c r="E24" s="95"/>
    </row>
    <row r="25" spans="1:5" s="52" customFormat="1" ht="12.75">
      <c r="A25" s="36"/>
      <c r="B25" s="37" t="s">
        <v>515</v>
      </c>
      <c r="C25" s="38">
        <v>422.75</v>
      </c>
      <c r="E25" s="95"/>
    </row>
    <row r="26" spans="1:5" s="52" customFormat="1" ht="12.75">
      <c r="A26" s="36"/>
      <c r="B26" s="37" t="s">
        <v>529</v>
      </c>
      <c r="C26" s="38">
        <v>708.77</v>
      </c>
      <c r="E26" s="95"/>
    </row>
    <row r="27" spans="1:5" s="52" customFormat="1" ht="12.75">
      <c r="A27" s="36"/>
      <c r="B27" s="37" t="s">
        <v>514</v>
      </c>
      <c r="C27" s="38">
        <v>519.79</v>
      </c>
      <c r="E27" s="95"/>
    </row>
    <row r="28" spans="1:5" s="52" customFormat="1" ht="12.75">
      <c r="A28" s="36"/>
      <c r="B28" s="37" t="s">
        <v>513</v>
      </c>
      <c r="C28" s="38">
        <v>377.34</v>
      </c>
      <c r="E28" s="95"/>
    </row>
    <row r="29" spans="1:5" s="52" customFormat="1" ht="12.75">
      <c r="A29" s="36"/>
      <c r="B29" s="37" t="s">
        <v>522</v>
      </c>
      <c r="C29" s="38">
        <v>52.55</v>
      </c>
      <c r="E29" s="95"/>
    </row>
    <row r="30" spans="1:5" s="52" customFormat="1" ht="12.75">
      <c r="A30" s="36"/>
      <c r="B30" s="37" t="s">
        <v>519</v>
      </c>
      <c r="C30" s="38">
        <v>253.89</v>
      </c>
      <c r="E30" s="95"/>
    </row>
    <row r="31" spans="1:5" s="52" customFormat="1" ht="12.75">
      <c r="A31" s="36"/>
      <c r="B31" s="37" t="s">
        <v>521</v>
      </c>
      <c r="C31" s="38">
        <v>49.61</v>
      </c>
      <c r="E31" s="95"/>
    </row>
    <row r="32" spans="1:5" s="52" customFormat="1" ht="12.75">
      <c r="A32" s="36"/>
      <c r="B32" s="37" t="s">
        <v>518</v>
      </c>
      <c r="C32" s="38">
        <v>7324.63</v>
      </c>
      <c r="E32" s="95"/>
    </row>
    <row r="33" spans="1:5" s="52" customFormat="1" ht="12.75">
      <c r="A33" s="36"/>
      <c r="B33" s="37" t="s">
        <v>520</v>
      </c>
      <c r="C33" s="38">
        <v>10070.77</v>
      </c>
      <c r="E33" s="95"/>
    </row>
    <row r="34" spans="1:5" s="52" customFormat="1" ht="12.75">
      <c r="A34" s="36"/>
      <c r="B34" s="37" t="s">
        <v>527</v>
      </c>
      <c r="C34" s="38">
        <v>1716.79</v>
      </c>
      <c r="E34" s="95"/>
    </row>
    <row r="35" spans="1:5" s="52" customFormat="1" ht="12.75">
      <c r="A35" s="36"/>
      <c r="B35" s="37" t="s">
        <v>526</v>
      </c>
      <c r="C35" s="38">
        <v>3.38</v>
      </c>
      <c r="E35" s="95"/>
    </row>
    <row r="36" spans="1:5" s="52" customFormat="1" ht="12.75">
      <c r="A36" s="36"/>
      <c r="B36" s="37" t="s">
        <v>530</v>
      </c>
      <c r="C36" s="38">
        <v>1324.33</v>
      </c>
      <c r="E36" s="95"/>
    </row>
    <row r="37" spans="1:5" s="52" customFormat="1" ht="12.75">
      <c r="A37" s="40"/>
      <c r="B37" s="40"/>
      <c r="C37" s="41"/>
      <c r="E37" s="96"/>
    </row>
    <row r="38" spans="1:5" s="52" customFormat="1" ht="12.75">
      <c r="A38" s="43"/>
      <c r="B38" s="44" t="s">
        <v>3</v>
      </c>
      <c r="C38" s="45">
        <f>C18</f>
        <v>48359.979999999996</v>
      </c>
      <c r="E38" s="94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20511.84</v>
      </c>
    </row>
    <row r="44" spans="2:3" ht="12.75">
      <c r="B44" s="24" t="s">
        <v>51</v>
      </c>
      <c r="C44" s="25">
        <v>11538</v>
      </c>
    </row>
    <row r="45" spans="2:3" ht="12.75">
      <c r="B45" s="26" t="s">
        <v>52</v>
      </c>
      <c r="C45" s="27">
        <v>10313.66</v>
      </c>
    </row>
    <row r="46" spans="2:3" ht="12.75">
      <c r="B46" s="28" t="s">
        <v>107</v>
      </c>
      <c r="C46" s="27">
        <v>24722.61</v>
      </c>
    </row>
    <row r="47" spans="2:3" ht="12.75">
      <c r="B47" s="28" t="s">
        <v>117</v>
      </c>
      <c r="C47" s="27">
        <f>C43+C45-C46</f>
        <v>6102.889999999999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89" t="s">
        <v>54</v>
      </c>
      <c r="B50" s="90" t="s">
        <v>328</v>
      </c>
      <c r="C50" s="65">
        <f>SUM(D50+E50+F50+G50+H50+I50+J50+K50+L50+M50+N50+O39)</f>
        <v>24722.61</v>
      </c>
      <c r="D50" s="66">
        <f aca="true" t="shared" si="0" ref="D50:L50">SUM(D51:D58)</f>
        <v>0</v>
      </c>
      <c r="E50" s="67">
        <f t="shared" si="0"/>
        <v>0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68">
        <f t="shared" si="0"/>
        <v>6154.82</v>
      </c>
      <c r="J50" s="68">
        <f t="shared" si="0"/>
        <v>18567.79</v>
      </c>
      <c r="K50" s="68">
        <f t="shared" si="0"/>
        <v>0</v>
      </c>
      <c r="L50" s="68">
        <f t="shared" si="0"/>
        <v>0</v>
      </c>
      <c r="M50" s="68">
        <f>SUM(M52:M58)</f>
        <v>0</v>
      </c>
      <c r="N50" s="68">
        <f>SUM(N52:N58)</f>
        <v>0</v>
      </c>
      <c r="O50" s="69"/>
      <c r="P50" s="63"/>
    </row>
    <row r="51" spans="1:16" s="52" customFormat="1" ht="12.75">
      <c r="A51" s="97">
        <v>43</v>
      </c>
      <c r="B51" s="7" t="s">
        <v>535</v>
      </c>
      <c r="C51" s="70"/>
      <c r="D51" s="71"/>
      <c r="E51" s="72"/>
      <c r="F51" s="73"/>
      <c r="G51" s="73"/>
      <c r="H51" s="73"/>
      <c r="I51" s="73">
        <v>6154.82</v>
      </c>
      <c r="J51" s="73"/>
      <c r="K51" s="73"/>
      <c r="L51" s="73"/>
      <c r="M51" s="73"/>
      <c r="N51" s="73"/>
      <c r="O51" s="72"/>
      <c r="P51" s="63"/>
    </row>
    <row r="52" spans="1:16" s="52" customFormat="1" ht="12.75">
      <c r="A52" s="70"/>
      <c r="B52" s="7" t="s">
        <v>329</v>
      </c>
      <c r="C52" s="65"/>
      <c r="D52" s="71"/>
      <c r="E52" s="72"/>
      <c r="F52" s="73"/>
      <c r="G52" s="73"/>
      <c r="H52" s="73"/>
      <c r="I52" s="73"/>
      <c r="J52" s="73">
        <v>17409.64</v>
      </c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325</v>
      </c>
      <c r="C53" s="65"/>
      <c r="D53" s="71"/>
      <c r="E53" s="72"/>
      <c r="F53" s="73"/>
      <c r="G53" s="73"/>
      <c r="H53" s="73"/>
      <c r="I53" s="73"/>
      <c r="J53" s="73">
        <v>1158.15</v>
      </c>
      <c r="K53" s="73"/>
      <c r="L53" s="73"/>
      <c r="M53" s="73"/>
      <c r="N53" s="73"/>
      <c r="O53" s="72"/>
      <c r="P53" s="63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28125" style="48" customWidth="1"/>
    <col min="3" max="3" width="18.140625" style="56" customWidth="1"/>
    <col min="4" max="4" width="5.421875" style="48" customWidth="1"/>
    <col min="5" max="5" width="9.00390625" style="48" customWidth="1"/>
    <col min="6" max="6" width="7.00390625" style="48" customWidth="1"/>
    <col min="7" max="7" width="5.28125" style="48" customWidth="1"/>
    <col min="8" max="8" width="6.421875" style="48" customWidth="1"/>
    <col min="9" max="9" width="5.7109375" style="48" customWidth="1"/>
    <col min="10" max="10" width="6.00390625" style="48" customWidth="1"/>
    <col min="11" max="11" width="7.00390625" style="48" customWidth="1"/>
    <col min="12" max="12" width="5.00390625" style="48" customWidth="1"/>
    <col min="13" max="13" width="6.28125" style="48" customWidth="1"/>
    <col min="14" max="14" width="8.00390625" style="48" customWidth="1"/>
    <col min="15" max="15" width="6.14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4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-30703.29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45974.19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51071.09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48779.03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-28411.230000000003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42</v>
      </c>
      <c r="C17" s="80"/>
      <c r="D17" s="50"/>
      <c r="E17" s="50"/>
      <c r="F17" s="50"/>
      <c r="G17" s="50"/>
      <c r="H17" s="50"/>
      <c r="I17" s="50"/>
    </row>
    <row r="18" spans="1:6" s="52" customFormat="1" ht="12.75">
      <c r="A18" s="32"/>
      <c r="B18" s="33" t="s">
        <v>2</v>
      </c>
      <c r="C18" s="34">
        <f>SUM(C19:C36)</f>
        <v>48779.03</v>
      </c>
      <c r="F18" s="35"/>
    </row>
    <row r="19" spans="1:6" s="52" customFormat="1" ht="12.75">
      <c r="A19" s="36"/>
      <c r="B19" s="37" t="s">
        <v>523</v>
      </c>
      <c r="C19" s="38">
        <v>40.07</v>
      </c>
      <c r="F19" s="39"/>
    </row>
    <row r="20" spans="1:6" s="52" customFormat="1" ht="12.75">
      <c r="A20" s="36"/>
      <c r="B20" s="37" t="s">
        <v>516</v>
      </c>
      <c r="C20" s="38">
        <v>3902.92</v>
      </c>
      <c r="F20" s="39"/>
    </row>
    <row r="21" spans="1:6" s="52" customFormat="1" ht="12.75">
      <c r="A21" s="36"/>
      <c r="B21" s="37" t="s">
        <v>524</v>
      </c>
      <c r="C21" s="38">
        <v>15441.17</v>
      </c>
      <c r="F21" s="39"/>
    </row>
    <row r="22" spans="1:6" s="52" customFormat="1" ht="12.75">
      <c r="A22" s="36"/>
      <c r="B22" s="37" t="s">
        <v>517</v>
      </c>
      <c r="C22" s="38">
        <v>5524.61</v>
      </c>
      <c r="F22" s="39"/>
    </row>
    <row r="23" spans="1:6" s="52" customFormat="1" ht="12.75">
      <c r="A23" s="36"/>
      <c r="B23" s="37" t="s">
        <v>525</v>
      </c>
      <c r="C23" s="38">
        <v>273.69</v>
      </c>
      <c r="F23" s="39"/>
    </row>
    <row r="24" spans="1:6" s="52" customFormat="1" ht="12.75">
      <c r="A24" s="36"/>
      <c r="B24" s="37" t="s">
        <v>538</v>
      </c>
      <c r="C24" s="38">
        <v>494.32</v>
      </c>
      <c r="F24" s="39"/>
    </row>
    <row r="25" spans="1:6" s="52" customFormat="1" ht="12.75">
      <c r="A25" s="36"/>
      <c r="B25" s="37" t="s">
        <v>515</v>
      </c>
      <c r="C25" s="38">
        <v>427.89</v>
      </c>
      <c r="F25" s="39"/>
    </row>
    <row r="26" spans="1:6" s="52" customFormat="1" ht="12.75">
      <c r="A26" s="36"/>
      <c r="B26" s="37" t="s">
        <v>529</v>
      </c>
      <c r="C26" s="38">
        <v>717.4</v>
      </c>
      <c r="F26" s="39"/>
    </row>
    <row r="27" spans="1:6" s="52" customFormat="1" ht="12.75">
      <c r="A27" s="36"/>
      <c r="B27" s="37" t="s">
        <v>514</v>
      </c>
      <c r="C27" s="38">
        <v>526.12</v>
      </c>
      <c r="F27" s="39"/>
    </row>
    <row r="28" spans="1:6" s="52" customFormat="1" ht="12.75">
      <c r="A28" s="36"/>
      <c r="B28" s="37" t="s">
        <v>513</v>
      </c>
      <c r="C28" s="38">
        <v>381.93</v>
      </c>
      <c r="F28" s="39"/>
    </row>
    <row r="29" spans="1:6" s="52" customFormat="1" ht="12.75">
      <c r="A29" s="36"/>
      <c r="B29" s="37" t="s">
        <v>522</v>
      </c>
      <c r="C29" s="38">
        <v>53.19</v>
      </c>
      <c r="F29" s="39"/>
    </row>
    <row r="30" spans="1:6" s="52" customFormat="1" ht="12.75">
      <c r="A30" s="36"/>
      <c r="B30" s="37" t="s">
        <v>519</v>
      </c>
      <c r="C30" s="38">
        <v>256.99</v>
      </c>
      <c r="F30" s="39"/>
    </row>
    <row r="31" spans="1:6" s="52" customFormat="1" ht="12.75">
      <c r="A31" s="36"/>
      <c r="B31" s="37" t="s">
        <v>521</v>
      </c>
      <c r="C31" s="38">
        <v>50.22</v>
      </c>
      <c r="F31" s="39"/>
    </row>
    <row r="32" spans="1:6" s="52" customFormat="1" ht="12.75">
      <c r="A32" s="36"/>
      <c r="B32" s="37" t="s">
        <v>518</v>
      </c>
      <c r="C32" s="38">
        <v>7413.71</v>
      </c>
      <c r="F32" s="39"/>
    </row>
    <row r="33" spans="1:6" s="52" customFormat="1" ht="12.75">
      <c r="A33" s="36"/>
      <c r="B33" s="37" t="s">
        <v>520</v>
      </c>
      <c r="C33" s="38">
        <v>10193.27</v>
      </c>
      <c r="F33" s="39"/>
    </row>
    <row r="34" spans="1:6" s="52" customFormat="1" ht="12.75">
      <c r="A34" s="36"/>
      <c r="B34" s="37" t="s">
        <v>527</v>
      </c>
      <c r="C34" s="38">
        <v>1737.66</v>
      </c>
      <c r="F34" s="39"/>
    </row>
    <row r="35" spans="1:6" s="52" customFormat="1" ht="12.75">
      <c r="A35" s="36"/>
      <c r="B35" s="37" t="s">
        <v>526</v>
      </c>
      <c r="C35" s="38">
        <v>3.42</v>
      </c>
      <c r="F35" s="39"/>
    </row>
    <row r="36" spans="1:6" s="52" customFormat="1" ht="12.75">
      <c r="A36" s="36"/>
      <c r="B36" s="37" t="s">
        <v>530</v>
      </c>
      <c r="C36" s="38">
        <v>1340.45</v>
      </c>
      <c r="F36" s="39"/>
    </row>
    <row r="37" spans="1:6" s="52" customFormat="1" ht="12.75">
      <c r="A37" s="40"/>
      <c r="B37" s="40"/>
      <c r="C37" s="41"/>
      <c r="F37" s="42"/>
    </row>
    <row r="38" spans="1:6" s="52" customFormat="1" ht="12.75">
      <c r="A38" s="43"/>
      <c r="B38" s="44" t="s">
        <v>3</v>
      </c>
      <c r="C38" s="45">
        <f>C18</f>
        <v>48779.03</v>
      </c>
      <c r="F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23222.84</v>
      </c>
    </row>
    <row r="44" spans="2:3" ht="12.75">
      <c r="B44" s="24" t="s">
        <v>51</v>
      </c>
      <c r="C44" s="25">
        <v>11832.6</v>
      </c>
    </row>
    <row r="45" spans="2:3" ht="12.75">
      <c r="B45" s="26" t="s">
        <v>52</v>
      </c>
      <c r="C45" s="27">
        <v>13066.98</v>
      </c>
    </row>
    <row r="46" spans="2:3" ht="12.75">
      <c r="B46" s="28" t="s">
        <v>107</v>
      </c>
      <c r="C46" s="27">
        <v>22279.14</v>
      </c>
    </row>
    <row r="47" spans="2:3" ht="12.75">
      <c r="B47" s="28" t="s">
        <v>117</v>
      </c>
      <c r="C47" s="27">
        <f>C43+C45-C46</f>
        <v>14010.68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75" t="s">
        <v>67</v>
      </c>
      <c r="O49" s="76" t="s">
        <v>68</v>
      </c>
      <c r="P49" s="63"/>
    </row>
    <row r="50" spans="1:16" s="52" customFormat="1" ht="13.5" thickBot="1">
      <c r="A50" s="89" t="s">
        <v>54</v>
      </c>
      <c r="B50" s="90" t="s">
        <v>330</v>
      </c>
      <c r="C50" s="65">
        <f>SUM(D50:O50)</f>
        <v>22279.14</v>
      </c>
      <c r="D50" s="66">
        <f aca="true" t="shared" si="0" ref="D50:L50">SUM(D51:D58)</f>
        <v>0</v>
      </c>
      <c r="E50" s="67">
        <f t="shared" si="0"/>
        <v>0</v>
      </c>
      <c r="F50" s="68">
        <f t="shared" si="0"/>
        <v>0</v>
      </c>
      <c r="G50" s="68">
        <f t="shared" si="0"/>
        <v>0</v>
      </c>
      <c r="H50" s="68">
        <f t="shared" si="0"/>
        <v>0</v>
      </c>
      <c r="I50" s="73">
        <f>SUM(I51:I53)</f>
        <v>6154.82</v>
      </c>
      <c r="J50" s="68">
        <f t="shared" si="0"/>
        <v>16124.32</v>
      </c>
      <c r="K50" s="68">
        <f t="shared" si="0"/>
        <v>0</v>
      </c>
      <c r="L50" s="68">
        <f t="shared" si="0"/>
        <v>0</v>
      </c>
      <c r="M50" s="68">
        <f>SUM(M52:M58)</f>
        <v>0</v>
      </c>
      <c r="N50" s="128">
        <f>SUM(N52:N58)</f>
        <v>0</v>
      </c>
      <c r="O50" s="72"/>
      <c r="P50" s="63"/>
    </row>
    <row r="51" spans="1:16" s="52" customFormat="1" ht="12.75">
      <c r="A51" s="97">
        <v>45</v>
      </c>
      <c r="B51" s="6" t="s">
        <v>331</v>
      </c>
      <c r="C51" s="70"/>
      <c r="D51" s="71"/>
      <c r="E51" s="72"/>
      <c r="F51" s="73"/>
      <c r="G51" s="73"/>
      <c r="H51" s="73"/>
      <c r="I51" s="73"/>
      <c r="J51" s="73">
        <v>14287.6</v>
      </c>
      <c r="K51" s="73"/>
      <c r="L51" s="73"/>
      <c r="M51" s="73"/>
      <c r="N51" s="77"/>
      <c r="O51" s="72"/>
      <c r="P51" s="63"/>
    </row>
    <row r="52" spans="1:16" s="52" customFormat="1" ht="12.75">
      <c r="A52" s="70"/>
      <c r="B52" s="7" t="s">
        <v>325</v>
      </c>
      <c r="C52" s="65"/>
      <c r="D52" s="71"/>
      <c r="E52" s="72"/>
      <c r="F52" s="73"/>
      <c r="G52" s="73"/>
      <c r="H52" s="73"/>
      <c r="I52" s="73"/>
      <c r="J52" s="73">
        <v>1836.72</v>
      </c>
      <c r="K52" s="73"/>
      <c r="L52" s="73"/>
      <c r="M52" s="73"/>
      <c r="N52" s="77"/>
      <c r="O52" s="72"/>
      <c r="P52" s="63"/>
    </row>
    <row r="53" spans="1:16" s="52" customFormat="1" ht="12.75">
      <c r="A53" s="70"/>
      <c r="B53" s="7" t="s">
        <v>180</v>
      </c>
      <c r="C53" s="65"/>
      <c r="D53" s="71"/>
      <c r="E53" s="72"/>
      <c r="F53" s="73"/>
      <c r="G53" s="73"/>
      <c r="H53" s="73"/>
      <c r="I53" s="73">
        <v>6154.82</v>
      </c>
      <c r="J53" s="73"/>
      <c r="K53" s="73"/>
      <c r="L53" s="73"/>
      <c r="M53" s="73"/>
      <c r="N53" s="77"/>
      <c r="O53" s="72"/>
      <c r="P53" s="63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7.7109375" style="48" customWidth="1"/>
    <col min="5" max="5" width="6.28125" style="48" customWidth="1"/>
    <col min="6" max="6" width="9.28125" style="48" customWidth="1"/>
    <col min="7" max="7" width="9.140625" style="48" customWidth="1"/>
    <col min="8" max="8" width="5.7109375" style="48" customWidth="1"/>
    <col min="9" max="10" width="6.421875" style="48" customWidth="1"/>
    <col min="11" max="11" width="9.140625" style="48" customWidth="1"/>
    <col min="12" max="12" width="6.8515625" style="48" customWidth="1"/>
    <col min="13" max="13" width="7.00390625" style="48" customWidth="1"/>
    <col min="14" max="14" width="9.00390625" style="48" customWidth="1"/>
    <col min="15" max="15" width="6.57421875" style="48" customWidth="1"/>
    <col min="16" max="16" width="10.421875" style="48" customWidth="1"/>
    <col min="17" max="17" width="20.421875" style="48" customWidth="1"/>
    <col min="18" max="18" width="20.421875" style="136" customWidth="1"/>
    <col min="19" max="16384" width="9.140625" style="48" customWidth="1"/>
  </cols>
  <sheetData>
    <row r="1" spans="1:3" ht="12.75">
      <c r="A1" s="28"/>
      <c r="B1" s="28"/>
      <c r="C1" s="27"/>
    </row>
    <row r="2" spans="1:17" ht="12.75">
      <c r="A2" s="91"/>
      <c r="B2" s="91"/>
      <c r="C2" s="92"/>
      <c r="D2" s="50"/>
      <c r="E2" s="183"/>
      <c r="F2" s="183"/>
      <c r="G2" s="183"/>
      <c r="H2" s="183"/>
      <c r="I2" s="183"/>
      <c r="M2" s="183"/>
      <c r="N2" s="183"/>
      <c r="O2" s="183"/>
      <c r="P2" s="183"/>
      <c r="Q2" s="183"/>
    </row>
    <row r="3" spans="1:17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M3" s="183"/>
      <c r="N3" s="183"/>
      <c r="O3" s="183"/>
      <c r="P3" s="183"/>
      <c r="Q3" s="183"/>
    </row>
    <row r="4" spans="1:17" ht="15" customHeight="1">
      <c r="A4" s="28"/>
      <c r="B4" s="22"/>
      <c r="C4" s="27"/>
      <c r="D4" s="50"/>
      <c r="E4" s="183"/>
      <c r="F4" s="183"/>
      <c r="G4" s="183"/>
      <c r="H4" s="183"/>
      <c r="I4" s="183"/>
      <c r="M4" s="183"/>
      <c r="N4" s="183"/>
      <c r="O4" s="183"/>
      <c r="P4" s="183"/>
      <c r="Q4" s="183"/>
    </row>
    <row r="5" spans="1:17" ht="12.75">
      <c r="A5" s="28"/>
      <c r="B5" s="22"/>
      <c r="C5" s="27"/>
      <c r="D5" s="50"/>
      <c r="E5" s="50"/>
      <c r="F5" s="50"/>
      <c r="G5" s="50"/>
      <c r="H5" s="50"/>
      <c r="I5" s="50"/>
      <c r="M5" s="50"/>
      <c r="N5" s="50"/>
      <c r="O5" s="50"/>
      <c r="P5" s="50"/>
      <c r="Q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9"/>
      <c r="N7" s="21"/>
      <c r="O7" s="19"/>
      <c r="P7" s="19"/>
      <c r="Q7" s="19"/>
      <c r="R7" s="181"/>
    </row>
    <row r="8" spans="1:17" ht="12.75">
      <c r="A8" s="23"/>
      <c r="B8" s="23"/>
      <c r="C8" s="23"/>
      <c r="D8" s="50"/>
      <c r="E8" s="50"/>
      <c r="F8" s="51"/>
      <c r="G8" s="50"/>
      <c r="H8" s="50"/>
      <c r="I8" s="50"/>
      <c r="M8" s="50"/>
      <c r="N8" s="51"/>
      <c r="O8" s="50"/>
      <c r="P8" s="50"/>
      <c r="Q8" s="50"/>
    </row>
    <row r="9" spans="1:17" ht="12.75">
      <c r="A9" s="23"/>
      <c r="B9" s="24" t="s">
        <v>123</v>
      </c>
      <c r="C9" s="25">
        <v>-434144.46</v>
      </c>
      <c r="D9" s="50"/>
      <c r="E9" s="50"/>
      <c r="F9" s="74"/>
      <c r="G9" s="50"/>
      <c r="H9" s="50"/>
      <c r="I9" s="50"/>
      <c r="M9" s="50"/>
      <c r="N9" s="74"/>
      <c r="O9" s="50"/>
      <c r="P9" s="50"/>
      <c r="Q9" s="50"/>
    </row>
    <row r="10" spans="1:17" ht="12.75">
      <c r="A10" s="23"/>
      <c r="B10" s="24" t="s">
        <v>128</v>
      </c>
      <c r="C10" s="25">
        <f>719523.94+32818.5</f>
        <v>752342.44</v>
      </c>
      <c r="D10" s="50"/>
      <c r="E10" s="50"/>
      <c r="F10" s="50"/>
      <c r="G10" s="50"/>
      <c r="H10" s="50"/>
      <c r="I10" s="50"/>
      <c r="M10" s="50"/>
      <c r="N10" s="50"/>
      <c r="O10" s="50"/>
      <c r="P10" s="50"/>
      <c r="Q10" s="50"/>
    </row>
    <row r="11" spans="1:18" ht="12.75">
      <c r="A11" s="28"/>
      <c r="B11" s="26" t="s">
        <v>92</v>
      </c>
      <c r="C11" s="27">
        <f>653827.26+14601.34</f>
        <v>668428.6</v>
      </c>
      <c r="D11" s="50"/>
      <c r="E11" s="50"/>
      <c r="F11" s="50"/>
      <c r="G11" s="50"/>
      <c r="H11" s="50"/>
      <c r="I11" s="50"/>
      <c r="M11" s="50"/>
      <c r="N11" s="50"/>
      <c r="O11" s="50"/>
      <c r="P11" s="50"/>
      <c r="Q11" s="50"/>
      <c r="R11" s="48"/>
    </row>
    <row r="12" spans="1:18" ht="12.75">
      <c r="A12" s="28"/>
      <c r="B12" s="28" t="s">
        <v>48</v>
      </c>
      <c r="C12" s="27">
        <f>C40</f>
        <v>669408.67</v>
      </c>
      <c r="D12" s="50"/>
      <c r="E12" s="50"/>
      <c r="F12" s="50"/>
      <c r="G12" s="50"/>
      <c r="H12" s="50"/>
      <c r="I12" s="50"/>
      <c r="M12" s="50"/>
      <c r="N12" s="50"/>
      <c r="O12" s="50"/>
      <c r="P12" s="50"/>
      <c r="Q12" s="50"/>
      <c r="R12" s="48"/>
    </row>
    <row r="13" spans="1:17" ht="12.75">
      <c r="A13" s="28"/>
      <c r="B13" s="28" t="s">
        <v>124</v>
      </c>
      <c r="C13" s="27">
        <f>C9+C11-C12</f>
        <v>-435124.5300000001</v>
      </c>
      <c r="D13" s="50"/>
      <c r="E13" s="50"/>
      <c r="F13" s="50"/>
      <c r="G13" s="50"/>
      <c r="H13" s="50"/>
      <c r="I13" s="50"/>
      <c r="M13" s="50"/>
      <c r="N13" s="50"/>
      <c r="O13" s="50"/>
      <c r="P13" s="50"/>
      <c r="Q13" s="50"/>
    </row>
    <row r="14" spans="1:17" ht="12.75">
      <c r="A14" s="88"/>
      <c r="B14" s="99"/>
      <c r="C14" s="100"/>
      <c r="D14" s="50"/>
      <c r="E14" s="183"/>
      <c r="F14" s="183"/>
      <c r="G14" s="183"/>
      <c r="H14" s="183"/>
      <c r="I14" s="183"/>
      <c r="M14" s="183"/>
      <c r="N14" s="183"/>
      <c r="O14" s="183"/>
      <c r="P14" s="183"/>
      <c r="Q14" s="183"/>
    </row>
    <row r="15" spans="1:17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  <c r="M15" s="183"/>
      <c r="N15" s="183"/>
      <c r="O15" s="183"/>
      <c r="P15" s="183"/>
      <c r="Q15" s="183"/>
    </row>
    <row r="16" spans="1:17" ht="12.75">
      <c r="A16" s="191"/>
      <c r="B16" s="192"/>
      <c r="C16" s="192"/>
      <c r="D16" s="50"/>
      <c r="E16" s="183"/>
      <c r="F16" s="183"/>
      <c r="G16" s="183"/>
      <c r="H16" s="183"/>
      <c r="I16" s="183"/>
      <c r="M16" s="183"/>
      <c r="N16" s="183"/>
      <c r="O16" s="183"/>
      <c r="P16" s="183"/>
      <c r="Q16" s="183"/>
    </row>
    <row r="17" spans="1:17" ht="12.75">
      <c r="A17" s="78"/>
      <c r="B17" s="79" t="s">
        <v>33</v>
      </c>
      <c r="C17" s="80"/>
      <c r="D17" s="50"/>
      <c r="E17" s="50"/>
      <c r="F17" s="50"/>
      <c r="G17" s="50"/>
      <c r="H17" s="50"/>
      <c r="I17" s="50"/>
      <c r="M17" s="50"/>
      <c r="N17" s="50"/>
      <c r="O17" s="50"/>
      <c r="P17" s="50"/>
      <c r="Q17" s="50"/>
    </row>
    <row r="18" spans="1:5" s="52" customFormat="1" ht="12.75">
      <c r="A18" s="32"/>
      <c r="B18" s="33" t="s">
        <v>2</v>
      </c>
      <c r="C18" s="34">
        <f>SUM(C19:C38)</f>
        <v>669408.67</v>
      </c>
      <c r="E18" s="35"/>
    </row>
    <row r="19" spans="1:5" s="52" customFormat="1" ht="12.75">
      <c r="A19" s="36"/>
      <c r="B19" s="37" t="s">
        <v>523</v>
      </c>
      <c r="C19" s="38">
        <v>523.24</v>
      </c>
      <c r="E19" s="39"/>
    </row>
    <row r="20" spans="1:5" s="52" customFormat="1" ht="12.75">
      <c r="A20" s="36"/>
      <c r="B20" s="37" t="s">
        <v>516</v>
      </c>
      <c r="C20" s="38">
        <v>55048.2</v>
      </c>
      <c r="E20" s="39"/>
    </row>
    <row r="21" spans="1:5" s="52" customFormat="1" ht="12.75">
      <c r="A21" s="36"/>
      <c r="B21" s="37" t="s">
        <v>524</v>
      </c>
      <c r="C21" s="38">
        <v>201724.72</v>
      </c>
      <c r="E21" s="39"/>
    </row>
    <row r="22" spans="1:5" s="52" customFormat="1" ht="12.75">
      <c r="A22" s="36"/>
      <c r="B22" s="37" t="s">
        <v>517</v>
      </c>
      <c r="C22" s="38">
        <v>57212.97</v>
      </c>
      <c r="E22" s="39"/>
    </row>
    <row r="23" spans="1:5" s="52" customFormat="1" ht="12.75">
      <c r="A23" s="36"/>
      <c r="B23" s="37" t="s">
        <v>525</v>
      </c>
      <c r="C23" s="38">
        <v>3575.48</v>
      </c>
      <c r="E23" s="39"/>
    </row>
    <row r="24" spans="1:5" s="52" customFormat="1" ht="12.75">
      <c r="A24" s="36"/>
      <c r="B24" s="37" t="s">
        <v>531</v>
      </c>
      <c r="C24" s="38">
        <v>37272.84</v>
      </c>
      <c r="E24" s="39"/>
    </row>
    <row r="25" spans="1:5" s="52" customFormat="1" ht="12.75">
      <c r="A25" s="36"/>
      <c r="B25" s="37" t="s">
        <v>538</v>
      </c>
      <c r="C25" s="38">
        <v>6457.94</v>
      </c>
      <c r="E25" s="39"/>
    </row>
    <row r="26" spans="1:5" s="52" customFormat="1" ht="12.75">
      <c r="A26" s="36"/>
      <c r="B26" s="37" t="s">
        <v>515</v>
      </c>
      <c r="C26" s="38">
        <v>5589.99</v>
      </c>
      <c r="E26" s="39"/>
    </row>
    <row r="27" spans="1:5" s="52" customFormat="1" ht="12.75">
      <c r="A27" s="36"/>
      <c r="B27" s="37" t="s">
        <v>529</v>
      </c>
      <c r="C27" s="38">
        <v>9372.1</v>
      </c>
      <c r="E27" s="39"/>
    </row>
    <row r="28" spans="1:5" s="52" customFormat="1" ht="12.75">
      <c r="A28" s="36"/>
      <c r="B28" s="37" t="s">
        <v>514</v>
      </c>
      <c r="C28" s="38">
        <v>6873.32</v>
      </c>
      <c r="E28" s="39"/>
    </row>
    <row r="29" spans="1:5" s="52" customFormat="1" ht="12.75">
      <c r="A29" s="36"/>
      <c r="B29" s="37" t="s">
        <v>513</v>
      </c>
      <c r="C29" s="38">
        <v>4989.63</v>
      </c>
      <c r="E29" s="39"/>
    </row>
    <row r="30" spans="1:5" s="52" customFormat="1" ht="12.75">
      <c r="A30" s="36"/>
      <c r="B30" s="37" t="s">
        <v>522</v>
      </c>
      <c r="C30" s="38">
        <v>694.82</v>
      </c>
      <c r="E30" s="39"/>
    </row>
    <row r="31" spans="1:5" s="52" customFormat="1" ht="12.75">
      <c r="A31" s="36"/>
      <c r="B31" s="37" t="s">
        <v>519</v>
      </c>
      <c r="C31" s="38">
        <v>3357.23</v>
      </c>
      <c r="E31" s="39"/>
    </row>
    <row r="32" spans="1:5" s="52" customFormat="1" ht="12.75">
      <c r="A32" s="36"/>
      <c r="B32" s="37" t="s">
        <v>521</v>
      </c>
      <c r="C32" s="38">
        <v>656.03</v>
      </c>
      <c r="E32" s="39"/>
    </row>
    <row r="33" spans="1:5" s="52" customFormat="1" ht="12.75">
      <c r="A33" s="36"/>
      <c r="B33" s="37" t="s">
        <v>518</v>
      </c>
      <c r="C33" s="38">
        <v>96853.37</v>
      </c>
      <c r="E33" s="39"/>
    </row>
    <row r="34" spans="1:5" s="52" customFormat="1" ht="12.75">
      <c r="A34" s="36"/>
      <c r="B34" s="37" t="s">
        <v>520</v>
      </c>
      <c r="C34" s="38">
        <v>133165.46</v>
      </c>
      <c r="E34" s="39"/>
    </row>
    <row r="35" spans="1:5" s="52" customFormat="1" ht="12.75">
      <c r="A35" s="36"/>
      <c r="B35" s="37" t="s">
        <v>527</v>
      </c>
      <c r="C35" s="38">
        <v>22701.02</v>
      </c>
      <c r="E35" s="39"/>
    </row>
    <row r="36" spans="1:5" s="52" customFormat="1" ht="12.75">
      <c r="A36" s="36"/>
      <c r="B36" s="37" t="s">
        <v>532</v>
      </c>
      <c r="C36" s="38">
        <v>5784.01</v>
      </c>
      <c r="E36" s="39"/>
    </row>
    <row r="37" spans="1:5" s="52" customFormat="1" ht="12.75">
      <c r="A37" s="36"/>
      <c r="B37" s="37" t="s">
        <v>526</v>
      </c>
      <c r="C37" s="38">
        <v>44.74</v>
      </c>
      <c r="E37" s="39"/>
    </row>
    <row r="38" spans="1:5" s="52" customFormat="1" ht="12.75">
      <c r="A38" s="36"/>
      <c r="B38" s="37" t="s">
        <v>530</v>
      </c>
      <c r="C38" s="38">
        <v>17511.56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669408.67</v>
      </c>
      <c r="E40" s="35"/>
    </row>
    <row r="42" spans="1:18" s="20" customFormat="1" ht="15.75">
      <c r="A42" s="186" t="s">
        <v>53</v>
      </c>
      <c r="B42" s="186"/>
      <c r="C42" s="186"/>
      <c r="R42" s="181"/>
    </row>
    <row r="43" spans="1:18" s="20" customFormat="1" ht="15.75">
      <c r="A43" s="185" t="s">
        <v>115</v>
      </c>
      <c r="B43" s="185"/>
      <c r="C43" s="185"/>
      <c r="R43" s="181"/>
    </row>
    <row r="45" spans="2:3" ht="12.75">
      <c r="B45" s="24" t="s">
        <v>123</v>
      </c>
      <c r="C45" s="25">
        <v>134167.06</v>
      </c>
    </row>
    <row r="46" spans="2:3" ht="12.75">
      <c r="B46" s="24" t="s">
        <v>128</v>
      </c>
      <c r="C46" s="25">
        <f>181886.4+8204.63</f>
        <v>190091.03</v>
      </c>
    </row>
    <row r="47" spans="2:3" ht="12.75">
      <c r="B47" s="26" t="s">
        <v>92</v>
      </c>
      <c r="C47" s="27">
        <f>163918.44+3650.33</f>
        <v>167568.77</v>
      </c>
    </row>
    <row r="48" spans="2:3" ht="12.75">
      <c r="B48" s="28" t="s">
        <v>107</v>
      </c>
      <c r="C48" s="27">
        <v>243262.9</v>
      </c>
    </row>
    <row r="49" spans="2:3" ht="12.75">
      <c r="B49" s="28" t="s">
        <v>117</v>
      </c>
      <c r="C49" s="27">
        <f>C45+C47-C48</f>
        <v>58472.929999999964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332</v>
      </c>
      <c r="C52" s="65">
        <v>243262.9</v>
      </c>
      <c r="D52" s="66">
        <f>SUM(D53+D54+D55+D56+D57+D58+D59+D60+D61+D71+D72)</f>
        <v>0</v>
      </c>
      <c r="E52" s="67">
        <f>SUM(E53:E72)</f>
        <v>14759.34</v>
      </c>
      <c r="F52" s="68">
        <f>SUM(F54:F72)</f>
        <v>0</v>
      </c>
      <c r="G52" s="68">
        <f>G53+G54+G55+G56+G57+G58+G59+G60+G61+G71+G72</f>
        <v>0</v>
      </c>
      <c r="H52" s="68">
        <f>SUM(H54:H72)</f>
        <v>0</v>
      </c>
      <c r="I52" s="68">
        <f>SUM(I54:I72)</f>
        <v>30934.5</v>
      </c>
      <c r="J52" s="68">
        <f>SUM(J54:J72)</f>
        <v>0</v>
      </c>
      <c r="K52" s="68">
        <f>SUM(K54:K72)</f>
        <v>12788.41</v>
      </c>
      <c r="L52" s="68">
        <f>SUM(L54:L72)</f>
        <v>118901.65</v>
      </c>
      <c r="M52" s="68">
        <f>SUM(M55:M72)</f>
        <v>16248</v>
      </c>
      <c r="N52" s="68">
        <f>SUM(N55:N72)</f>
        <v>40954</v>
      </c>
      <c r="O52" s="69">
        <v>8677</v>
      </c>
      <c r="P52" s="63"/>
    </row>
    <row r="53" spans="1:16" s="52" customFormat="1" ht="25.5">
      <c r="A53" s="97">
        <v>50</v>
      </c>
      <c r="B53" s="13" t="s">
        <v>333</v>
      </c>
      <c r="C53" s="137"/>
      <c r="D53" s="66"/>
      <c r="E53" s="67">
        <v>14759.34</v>
      </c>
      <c r="F53" s="68"/>
      <c r="G53" s="68"/>
      <c r="H53" s="68"/>
      <c r="I53" s="48"/>
      <c r="J53" s="68"/>
      <c r="K53" s="68"/>
      <c r="L53" s="68"/>
      <c r="M53" s="73"/>
      <c r="N53" s="73"/>
      <c r="O53" s="86"/>
      <c r="P53" s="63"/>
    </row>
    <row r="54" spans="1:16" s="52" customFormat="1" ht="12.75">
      <c r="A54" s="70"/>
      <c r="B54" s="6" t="s">
        <v>334</v>
      </c>
      <c r="C54" s="70"/>
      <c r="D54" s="71"/>
      <c r="E54" s="72"/>
      <c r="F54" s="73"/>
      <c r="G54" s="73"/>
      <c r="H54" s="73"/>
      <c r="I54" s="73">
        <v>671.84</v>
      </c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14" t="s">
        <v>335</v>
      </c>
      <c r="C55" s="65"/>
      <c r="D55" s="71"/>
      <c r="E55" s="72"/>
      <c r="F55" s="73"/>
      <c r="G55" s="73"/>
      <c r="H55" s="73"/>
      <c r="I55" s="73">
        <v>16057.34</v>
      </c>
      <c r="J55" s="73"/>
      <c r="K55" s="73"/>
      <c r="L55" s="73"/>
      <c r="M55" s="73"/>
      <c r="N55" s="77"/>
      <c r="O55" s="72"/>
      <c r="P55" s="63"/>
    </row>
    <row r="56" spans="1:16" s="52" customFormat="1" ht="12.75">
      <c r="A56" s="70"/>
      <c r="B56" s="7" t="s">
        <v>336</v>
      </c>
      <c r="C56" s="65"/>
      <c r="D56" s="71"/>
      <c r="E56" s="72"/>
      <c r="F56" s="73"/>
      <c r="G56" s="73"/>
      <c r="H56" s="73"/>
      <c r="I56" s="73">
        <v>6009.78</v>
      </c>
      <c r="J56" s="73"/>
      <c r="K56" s="73"/>
      <c r="L56" s="73"/>
      <c r="M56" s="73"/>
      <c r="N56" s="77"/>
      <c r="O56" s="72"/>
      <c r="P56" s="63"/>
    </row>
    <row r="57" spans="1:16" s="52" customFormat="1" ht="12.75">
      <c r="A57" s="70"/>
      <c r="B57" s="14" t="s">
        <v>337</v>
      </c>
      <c r="C57" s="65"/>
      <c r="D57" s="71"/>
      <c r="E57" s="72"/>
      <c r="F57" s="73"/>
      <c r="G57" s="73"/>
      <c r="H57" s="73"/>
      <c r="I57" s="73">
        <v>8195.54</v>
      </c>
      <c r="J57" s="73"/>
      <c r="K57" s="73"/>
      <c r="L57" s="73"/>
      <c r="M57" s="73"/>
      <c r="N57" s="77"/>
      <c r="O57" s="72"/>
      <c r="P57" s="63"/>
    </row>
    <row r="58" spans="1:16" s="52" customFormat="1" ht="12.75">
      <c r="A58" s="70"/>
      <c r="B58" s="6" t="s">
        <v>338</v>
      </c>
      <c r="C58" s="65"/>
      <c r="D58" s="71"/>
      <c r="E58" s="72"/>
      <c r="F58" s="73"/>
      <c r="G58" s="73"/>
      <c r="H58" s="73"/>
      <c r="I58" s="73"/>
      <c r="J58" s="73"/>
      <c r="K58" s="73">
        <v>12186.72</v>
      </c>
      <c r="L58" s="73"/>
      <c r="M58" s="73"/>
      <c r="N58" s="77"/>
      <c r="O58" s="72"/>
      <c r="P58" s="63"/>
    </row>
    <row r="59" spans="1:16" s="52" customFormat="1" ht="12.75">
      <c r="A59" s="70"/>
      <c r="B59" s="7" t="s">
        <v>339</v>
      </c>
      <c r="C59" s="65"/>
      <c r="D59" s="71"/>
      <c r="E59" s="72"/>
      <c r="F59" s="73"/>
      <c r="G59" s="73"/>
      <c r="H59" s="73"/>
      <c r="I59" s="73"/>
      <c r="J59" s="73"/>
      <c r="K59" s="73">
        <v>601.69</v>
      </c>
      <c r="L59" s="73"/>
      <c r="M59" s="73"/>
      <c r="N59" s="77"/>
      <c r="O59" s="72"/>
      <c r="P59" s="63"/>
    </row>
    <row r="60" spans="1:16" s="52" customFormat="1" ht="12.75">
      <c r="A60" s="70"/>
      <c r="B60" s="7" t="s">
        <v>340</v>
      </c>
      <c r="C60" s="65"/>
      <c r="D60" s="71"/>
      <c r="E60" s="72"/>
      <c r="F60" s="73"/>
      <c r="G60" s="73"/>
      <c r="H60" s="73"/>
      <c r="I60" s="73"/>
      <c r="J60" s="73"/>
      <c r="K60" s="73"/>
      <c r="L60" s="73">
        <v>61344.28</v>
      </c>
      <c r="M60" s="73"/>
      <c r="N60" s="77"/>
      <c r="O60" s="72"/>
      <c r="P60" s="63"/>
    </row>
    <row r="61" spans="1:16" s="52" customFormat="1" ht="12.75">
      <c r="A61" s="70"/>
      <c r="B61" s="9" t="s">
        <v>341</v>
      </c>
      <c r="C61" s="65"/>
      <c r="D61" s="71"/>
      <c r="E61" s="72"/>
      <c r="F61" s="73"/>
      <c r="G61" s="73"/>
      <c r="H61" s="73"/>
      <c r="I61" s="73"/>
      <c r="J61" s="73"/>
      <c r="K61" s="73"/>
      <c r="L61" s="73">
        <v>44670.7</v>
      </c>
      <c r="M61" s="73"/>
      <c r="N61" s="77"/>
      <c r="O61" s="72"/>
      <c r="P61" s="63"/>
    </row>
    <row r="62" spans="1:16" s="52" customFormat="1" ht="21" customHeight="1">
      <c r="A62" s="70"/>
      <c r="B62" s="9" t="s">
        <v>342</v>
      </c>
      <c r="C62" s="65"/>
      <c r="D62" s="71"/>
      <c r="E62" s="72"/>
      <c r="F62" s="73"/>
      <c r="G62" s="73"/>
      <c r="H62" s="73"/>
      <c r="I62" s="73"/>
      <c r="J62" s="73"/>
      <c r="K62" s="73"/>
      <c r="L62" s="73">
        <v>12886.67</v>
      </c>
      <c r="M62" s="73"/>
      <c r="N62" s="77"/>
      <c r="O62" s="72"/>
      <c r="P62" s="63"/>
    </row>
    <row r="63" spans="1:16" s="52" customFormat="1" ht="21" customHeight="1">
      <c r="A63" s="70"/>
      <c r="B63" s="9" t="s">
        <v>343</v>
      </c>
      <c r="C63" s="65"/>
      <c r="D63" s="71"/>
      <c r="E63" s="72"/>
      <c r="F63" s="73"/>
      <c r="G63" s="73"/>
      <c r="H63" s="73"/>
      <c r="I63" s="73"/>
      <c r="J63" s="73"/>
      <c r="K63" s="73"/>
      <c r="L63" s="73"/>
      <c r="M63" s="73">
        <v>4432</v>
      </c>
      <c r="N63" s="77"/>
      <c r="O63" s="72"/>
      <c r="P63" s="63"/>
    </row>
    <row r="64" spans="1:16" s="52" customFormat="1" ht="12.75">
      <c r="A64" s="70"/>
      <c r="B64" s="9" t="s">
        <v>344</v>
      </c>
      <c r="C64" s="65"/>
      <c r="D64" s="71"/>
      <c r="E64" s="72"/>
      <c r="F64" s="73"/>
      <c r="G64" s="73"/>
      <c r="H64" s="73"/>
      <c r="I64" s="73"/>
      <c r="J64" s="73"/>
      <c r="K64" s="73"/>
      <c r="L64" s="73"/>
      <c r="M64" s="73">
        <v>11816</v>
      </c>
      <c r="N64" s="77"/>
      <c r="O64" s="72"/>
      <c r="P64" s="63"/>
    </row>
    <row r="65" spans="1:16" s="52" customFormat="1" ht="12.75">
      <c r="A65" s="70"/>
      <c r="B65" s="9" t="s">
        <v>345</v>
      </c>
      <c r="C65" s="65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7">
        <v>381</v>
      </c>
      <c r="O65" s="72"/>
      <c r="P65" s="63"/>
    </row>
    <row r="66" spans="1:16" s="52" customFormat="1" ht="12.75">
      <c r="A66" s="70"/>
      <c r="B66" s="9" t="s">
        <v>346</v>
      </c>
      <c r="C66" s="65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7">
        <v>27690</v>
      </c>
      <c r="O66" s="72"/>
      <c r="P66" s="63"/>
    </row>
    <row r="67" spans="1:16" s="52" customFormat="1" ht="12.75">
      <c r="A67" s="70"/>
      <c r="B67" s="9" t="s">
        <v>347</v>
      </c>
      <c r="C67" s="65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7">
        <v>7883</v>
      </c>
      <c r="O67" s="72"/>
      <c r="P67" s="63"/>
    </row>
    <row r="68" spans="1:16" s="52" customFormat="1" ht="12.75">
      <c r="A68" s="70"/>
      <c r="B68" s="9" t="s">
        <v>348</v>
      </c>
      <c r="C68" s="65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7"/>
      <c r="O68" s="72">
        <v>8677</v>
      </c>
      <c r="P68" s="63"/>
    </row>
    <row r="69" spans="1:16" s="52" customFormat="1" ht="12.75">
      <c r="A69" s="70"/>
      <c r="B69" s="9" t="s">
        <v>349</v>
      </c>
      <c r="C69" s="65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7">
        <v>5000</v>
      </c>
      <c r="O69" s="72"/>
      <c r="P69" s="63"/>
    </row>
  </sheetData>
  <sheetProtection/>
  <mergeCells count="20">
    <mergeCell ref="A3:C3"/>
    <mergeCell ref="E4:I4"/>
    <mergeCell ref="M4:Q4"/>
    <mergeCell ref="M14:Q14"/>
    <mergeCell ref="E15:I15"/>
    <mergeCell ref="E2:I2"/>
    <mergeCell ref="M2:Q2"/>
    <mergeCell ref="E3:I3"/>
    <mergeCell ref="M3:Q3"/>
    <mergeCell ref="M15:Q15"/>
    <mergeCell ref="E16:I16"/>
    <mergeCell ref="A42:C42"/>
    <mergeCell ref="A43:C43"/>
    <mergeCell ref="M16:Q16"/>
    <mergeCell ref="E14:I14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00390625" style="48" customWidth="1"/>
    <col min="5" max="5" width="8.7109375" style="48" customWidth="1"/>
    <col min="6" max="6" width="6.421875" style="48" customWidth="1"/>
    <col min="7" max="7" width="4.8515625" style="48" customWidth="1"/>
    <col min="8" max="8" width="9.140625" style="48" customWidth="1"/>
    <col min="9" max="9" width="6.8515625" style="48" customWidth="1"/>
    <col min="10" max="10" width="8.7109375" style="48" customWidth="1"/>
    <col min="11" max="11" width="9.140625" style="48" customWidth="1"/>
    <col min="12" max="12" width="6.00390625" style="48" customWidth="1"/>
    <col min="13" max="13" width="5.7109375" style="48" customWidth="1"/>
    <col min="14" max="14" width="9.7109375" style="48" customWidth="1"/>
    <col min="15" max="15" width="8.28125" style="48" customWidth="1"/>
    <col min="16" max="16" width="9.140625" style="48" customWidth="1"/>
    <col min="17" max="17" width="10.421875" style="48" customWidth="1"/>
    <col min="18" max="18" width="20.421875" style="48" customWidth="1"/>
    <col min="19" max="16384" width="9.140625" style="48" customWidth="1"/>
  </cols>
  <sheetData>
    <row r="1" spans="1:3" ht="12.75">
      <c r="A1" s="28"/>
      <c r="B1" s="28"/>
      <c r="C1" s="27"/>
    </row>
    <row r="2" spans="1:18" ht="12.75">
      <c r="A2" s="91"/>
      <c r="B2" s="91"/>
      <c r="C2" s="92"/>
      <c r="D2" s="50"/>
      <c r="E2" s="183"/>
      <c r="F2" s="183"/>
      <c r="G2" s="183"/>
      <c r="H2" s="183"/>
      <c r="I2" s="183"/>
      <c r="N2" s="183"/>
      <c r="O2" s="183"/>
      <c r="P2" s="183"/>
      <c r="Q2" s="183"/>
      <c r="R2" s="183"/>
    </row>
    <row r="3" spans="1:18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N3" s="183"/>
      <c r="O3" s="183"/>
      <c r="P3" s="183"/>
      <c r="Q3" s="183"/>
      <c r="R3" s="183"/>
    </row>
    <row r="4" spans="1:18" ht="15" customHeight="1">
      <c r="A4" s="28"/>
      <c r="B4" s="22"/>
      <c r="C4" s="27"/>
      <c r="D4" s="50"/>
      <c r="E4" s="183"/>
      <c r="F4" s="183"/>
      <c r="G4" s="183"/>
      <c r="H4" s="183"/>
      <c r="I4" s="183"/>
      <c r="N4" s="183"/>
      <c r="O4" s="183"/>
      <c r="P4" s="183"/>
      <c r="Q4" s="183"/>
      <c r="R4" s="183"/>
    </row>
    <row r="5" spans="1:18" ht="12.75">
      <c r="A5" s="28"/>
      <c r="B5" s="22"/>
      <c r="C5" s="27"/>
      <c r="D5" s="50"/>
      <c r="E5" s="50"/>
      <c r="F5" s="50"/>
      <c r="G5" s="50"/>
      <c r="H5" s="50"/>
      <c r="I5" s="50"/>
      <c r="N5" s="50"/>
      <c r="O5" s="50"/>
      <c r="P5" s="50"/>
      <c r="Q5" s="50"/>
      <c r="R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N6" s="19"/>
      <c r="O6" s="19"/>
      <c r="P6" s="19"/>
      <c r="Q6" s="19"/>
      <c r="R6" s="19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N7" s="19"/>
      <c r="O7" s="21"/>
      <c r="P7" s="19"/>
      <c r="Q7" s="19"/>
      <c r="R7" s="19"/>
    </row>
    <row r="8" spans="1:18" ht="12.75">
      <c r="A8" s="23"/>
      <c r="B8" s="23"/>
      <c r="C8" s="23"/>
      <c r="D8" s="50"/>
      <c r="E8" s="50"/>
      <c r="F8" s="51"/>
      <c r="G8" s="50"/>
      <c r="H8" s="50"/>
      <c r="I8" s="50"/>
      <c r="N8" s="50"/>
      <c r="O8" s="51"/>
      <c r="P8" s="50"/>
      <c r="Q8" s="50"/>
      <c r="R8" s="50"/>
    </row>
    <row r="9" spans="1:18" ht="12.75">
      <c r="A9" s="23"/>
      <c r="B9" s="24" t="s">
        <v>123</v>
      </c>
      <c r="C9" s="25">
        <v>-189136.1</v>
      </c>
      <c r="D9" s="50"/>
      <c r="E9" s="50"/>
      <c r="F9" s="74"/>
      <c r="G9" s="50"/>
      <c r="H9" s="50"/>
      <c r="I9" s="50"/>
      <c r="N9" s="50"/>
      <c r="O9" s="74"/>
      <c r="P9" s="50"/>
      <c r="Q9" s="50"/>
      <c r="R9" s="50"/>
    </row>
    <row r="10" spans="1:18" ht="12.75">
      <c r="A10" s="23"/>
      <c r="B10" s="24" t="s">
        <v>51</v>
      </c>
      <c r="C10" s="25">
        <f>611870.7+242290.96</f>
        <v>854161.6599999999</v>
      </c>
      <c r="D10" s="50"/>
      <c r="E10" s="50"/>
      <c r="F10" s="50"/>
      <c r="G10" s="50"/>
      <c r="H10" s="50"/>
      <c r="I10" s="50"/>
      <c r="N10" s="50"/>
      <c r="O10" s="50"/>
      <c r="P10" s="50"/>
      <c r="Q10" s="50"/>
      <c r="R10" s="50"/>
    </row>
    <row r="11" spans="1:18" ht="12.75">
      <c r="A11" s="28"/>
      <c r="B11" s="26" t="s">
        <v>92</v>
      </c>
      <c r="C11" s="27">
        <f>551897.88+231045.61</f>
        <v>782943.49</v>
      </c>
      <c r="D11" s="50"/>
      <c r="E11" s="50"/>
      <c r="F11" s="50"/>
      <c r="G11" s="50"/>
      <c r="H11" s="50"/>
      <c r="I11" s="50"/>
      <c r="N11" s="50"/>
      <c r="O11" s="50"/>
      <c r="P11" s="50"/>
      <c r="Q11" s="50"/>
      <c r="R11" s="50"/>
    </row>
    <row r="12" spans="1:18" ht="12.75">
      <c r="A12" s="28"/>
      <c r="B12" s="28" t="s">
        <v>48</v>
      </c>
      <c r="C12" s="27">
        <f>C39</f>
        <v>759287.49</v>
      </c>
      <c r="D12" s="50"/>
      <c r="E12" s="50"/>
      <c r="F12" s="50"/>
      <c r="G12" s="50"/>
      <c r="H12" s="50"/>
      <c r="I12" s="50"/>
      <c r="N12" s="50"/>
      <c r="O12" s="50"/>
      <c r="P12" s="50"/>
      <c r="Q12" s="50"/>
      <c r="R12" s="50"/>
    </row>
    <row r="13" spans="1:18" ht="12.75">
      <c r="A13" s="28"/>
      <c r="B13" s="28" t="s">
        <v>124</v>
      </c>
      <c r="C13" s="27">
        <v>-189136.1</v>
      </c>
      <c r="D13" s="50"/>
      <c r="E13" s="50"/>
      <c r="F13" s="50"/>
      <c r="G13" s="50"/>
      <c r="H13" s="50"/>
      <c r="I13" s="50"/>
      <c r="N13" s="50"/>
      <c r="O13" s="50"/>
      <c r="P13" s="50"/>
      <c r="Q13" s="50"/>
      <c r="R13" s="50"/>
    </row>
    <row r="14" spans="1:18" ht="12.75">
      <c r="A14" s="88"/>
      <c r="B14" s="99"/>
      <c r="C14" s="100"/>
      <c r="D14" s="50"/>
      <c r="E14" s="50"/>
      <c r="F14" s="50"/>
      <c r="G14" s="50"/>
      <c r="H14" s="50"/>
      <c r="I14" s="50"/>
      <c r="N14" s="50"/>
      <c r="O14" s="50"/>
      <c r="P14" s="50"/>
      <c r="Q14" s="50"/>
      <c r="R14" s="50"/>
    </row>
    <row r="15" spans="1:18" ht="12.75">
      <c r="A15" s="81"/>
      <c r="B15" s="110"/>
      <c r="C15" s="83"/>
      <c r="D15" s="50"/>
      <c r="E15" s="50"/>
      <c r="F15" s="50"/>
      <c r="G15" s="50"/>
      <c r="H15" s="50"/>
      <c r="I15" s="50"/>
      <c r="N15" s="50"/>
      <c r="O15" s="50"/>
      <c r="P15" s="50"/>
      <c r="Q15" s="50"/>
      <c r="R15" s="50"/>
    </row>
    <row r="16" spans="1:18" ht="12.75">
      <c r="A16" s="191"/>
      <c r="B16" s="192" t="s">
        <v>1</v>
      </c>
      <c r="C16" s="192" t="s">
        <v>71</v>
      </c>
      <c r="D16" s="50"/>
      <c r="E16" s="183"/>
      <c r="F16" s="183"/>
      <c r="G16" s="183"/>
      <c r="H16" s="183"/>
      <c r="I16" s="183"/>
      <c r="N16" s="183"/>
      <c r="O16" s="183"/>
      <c r="P16" s="183"/>
      <c r="Q16" s="183"/>
      <c r="R16" s="183"/>
    </row>
    <row r="17" spans="1:18" ht="12.75">
      <c r="A17" s="191"/>
      <c r="B17" s="192"/>
      <c r="C17" s="192"/>
      <c r="D17" s="50"/>
      <c r="E17" s="50"/>
      <c r="F17" s="50"/>
      <c r="G17" s="50"/>
      <c r="H17" s="50"/>
      <c r="I17" s="50"/>
      <c r="N17" s="50"/>
      <c r="O17" s="50"/>
      <c r="P17" s="50"/>
      <c r="Q17" s="50"/>
      <c r="R17" s="50"/>
    </row>
    <row r="18" spans="1:18" ht="27" customHeight="1">
      <c r="A18" s="78"/>
      <c r="B18" s="79" t="s">
        <v>16</v>
      </c>
      <c r="C18" s="80"/>
      <c r="D18" s="50"/>
      <c r="E18" s="50"/>
      <c r="F18" s="50"/>
      <c r="G18" s="50"/>
      <c r="H18" s="50"/>
      <c r="I18" s="50"/>
      <c r="N18" s="50"/>
      <c r="O18" s="50"/>
      <c r="P18" s="50"/>
      <c r="Q18" s="50"/>
      <c r="R18" s="50"/>
    </row>
    <row r="19" spans="1:6" s="52" customFormat="1" ht="12.75">
      <c r="A19" s="32"/>
      <c r="B19" s="33" t="s">
        <v>2</v>
      </c>
      <c r="C19" s="34">
        <f>SUM(C20:C37)</f>
        <v>759287.49</v>
      </c>
      <c r="F19" s="35"/>
    </row>
    <row r="20" spans="1:6" s="52" customFormat="1" ht="12.75">
      <c r="A20" s="36"/>
      <c r="B20" s="37" t="s">
        <v>523</v>
      </c>
      <c r="C20" s="38">
        <v>641.63</v>
      </c>
      <c r="F20" s="39"/>
    </row>
    <row r="21" spans="1:6" s="52" customFormat="1" ht="12.75">
      <c r="A21" s="36"/>
      <c r="B21" s="37" t="s">
        <v>516</v>
      </c>
      <c r="C21" s="38">
        <v>60182.14</v>
      </c>
      <c r="F21" s="39"/>
    </row>
    <row r="22" spans="1:6" s="52" customFormat="1" ht="12.75">
      <c r="A22" s="36"/>
      <c r="B22" s="37" t="s">
        <v>524</v>
      </c>
      <c r="C22" s="38">
        <v>247371.82</v>
      </c>
      <c r="F22" s="39"/>
    </row>
    <row r="23" spans="1:6" s="52" customFormat="1" ht="12.75">
      <c r="A23" s="36"/>
      <c r="B23" s="37" t="s">
        <v>517</v>
      </c>
      <c r="C23" s="38">
        <v>68684.13</v>
      </c>
      <c r="F23" s="39"/>
    </row>
    <row r="24" spans="1:6" s="52" customFormat="1" ht="12.75">
      <c r="A24" s="36"/>
      <c r="B24" s="37" t="s">
        <v>525</v>
      </c>
      <c r="C24" s="38">
        <v>4384.55</v>
      </c>
      <c r="F24" s="39"/>
    </row>
    <row r="25" spans="1:6" s="52" customFormat="1" ht="12.75">
      <c r="A25" s="36"/>
      <c r="B25" s="37" t="s">
        <v>538</v>
      </c>
      <c r="C25" s="38">
        <v>7919.25</v>
      </c>
      <c r="F25" s="39"/>
    </row>
    <row r="26" spans="1:6" s="52" customFormat="1" ht="12.75">
      <c r="A26" s="36"/>
      <c r="B26" s="37" t="s">
        <v>515</v>
      </c>
      <c r="C26" s="38">
        <v>6854.91</v>
      </c>
      <c r="F26" s="39"/>
    </row>
    <row r="27" spans="1:6" s="52" customFormat="1" ht="12.75">
      <c r="A27" s="36"/>
      <c r="B27" s="37" t="s">
        <v>529</v>
      </c>
      <c r="C27" s="38">
        <v>11492.86</v>
      </c>
      <c r="F27" s="39"/>
    </row>
    <row r="28" spans="1:6" s="52" customFormat="1" ht="12.75">
      <c r="A28" s="36"/>
      <c r="B28" s="37" t="s">
        <v>514</v>
      </c>
      <c r="C28" s="38">
        <v>8428.64</v>
      </c>
      <c r="F28" s="39"/>
    </row>
    <row r="29" spans="1:6" s="52" customFormat="1" ht="12.75">
      <c r="A29" s="36"/>
      <c r="B29" s="37" t="s">
        <v>513</v>
      </c>
      <c r="C29" s="38">
        <v>6118.71</v>
      </c>
      <c r="F29" s="39"/>
    </row>
    <row r="30" spans="1:6" s="52" customFormat="1" ht="12.75">
      <c r="A30" s="36"/>
      <c r="B30" s="37" t="s">
        <v>522</v>
      </c>
      <c r="C30" s="38">
        <v>852.03</v>
      </c>
      <c r="F30" s="39"/>
    </row>
    <row r="31" spans="1:6" s="52" customFormat="1" ht="12.75">
      <c r="A31" s="36"/>
      <c r="B31" s="37" t="s">
        <v>519</v>
      </c>
      <c r="C31" s="38">
        <v>4116.93</v>
      </c>
      <c r="F31" s="39"/>
    </row>
    <row r="32" spans="1:6" s="52" customFormat="1" ht="12.75">
      <c r="A32" s="36"/>
      <c r="B32" s="37" t="s">
        <v>521</v>
      </c>
      <c r="C32" s="38">
        <v>804.49</v>
      </c>
      <c r="F32" s="39"/>
    </row>
    <row r="33" spans="1:6" s="52" customFormat="1" ht="12.75">
      <c r="A33" s="36"/>
      <c r="B33" s="37" t="s">
        <v>518</v>
      </c>
      <c r="C33" s="38">
        <v>118769.78</v>
      </c>
      <c r="F33" s="39"/>
    </row>
    <row r="34" spans="1:6" s="52" customFormat="1" ht="12.75">
      <c r="A34" s="36"/>
      <c r="B34" s="37" t="s">
        <v>520</v>
      </c>
      <c r="C34" s="38">
        <v>163298.71</v>
      </c>
      <c r="F34" s="39"/>
    </row>
    <row r="35" spans="1:6" s="52" customFormat="1" ht="12.75">
      <c r="A35" s="36"/>
      <c r="B35" s="37" t="s">
        <v>527</v>
      </c>
      <c r="C35" s="38">
        <v>27837.88</v>
      </c>
      <c r="F35" s="39"/>
    </row>
    <row r="36" spans="1:6" s="52" customFormat="1" ht="12.75">
      <c r="A36" s="36"/>
      <c r="B36" s="37" t="s">
        <v>526</v>
      </c>
      <c r="C36" s="38">
        <v>54.86</v>
      </c>
      <c r="F36" s="39"/>
    </row>
    <row r="37" spans="1:6" s="52" customFormat="1" ht="12.75">
      <c r="A37" s="36"/>
      <c r="B37" s="37" t="s">
        <v>530</v>
      </c>
      <c r="C37" s="38">
        <v>21474.17</v>
      </c>
      <c r="F37" s="39"/>
    </row>
    <row r="38" spans="1:6" s="52" customFormat="1" ht="12.75">
      <c r="A38" s="40"/>
      <c r="B38" s="40"/>
      <c r="C38" s="41"/>
      <c r="F38" s="42"/>
    </row>
    <row r="39" spans="1:6" s="52" customFormat="1" ht="12.75">
      <c r="A39" s="43"/>
      <c r="B39" s="44" t="s">
        <v>3</v>
      </c>
      <c r="C39" s="45">
        <f>C19</f>
        <v>759287.49</v>
      </c>
      <c r="F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116</v>
      </c>
      <c r="C44" s="25">
        <f>309592.76+48441.93</f>
        <v>358034.69</v>
      </c>
    </row>
    <row r="45" spans="2:3" ht="12.75">
      <c r="B45" s="24" t="s">
        <v>51</v>
      </c>
      <c r="C45" s="25">
        <f>135865.14+48208.85</f>
        <v>184073.99000000002</v>
      </c>
    </row>
    <row r="46" spans="2:3" ht="12.75">
      <c r="B46" s="26" t="s">
        <v>92</v>
      </c>
      <c r="C46" s="27">
        <f>121814.75+45941.86+2746.9</f>
        <v>170503.50999999998</v>
      </c>
    </row>
    <row r="47" spans="2:3" ht="12.75">
      <c r="B47" s="28" t="s">
        <v>107</v>
      </c>
      <c r="C47" s="27">
        <v>188157</v>
      </c>
    </row>
    <row r="48" spans="2:3" ht="12.75">
      <c r="B48" s="28" t="s">
        <v>117</v>
      </c>
      <c r="C48" s="27">
        <f>C44+C46-C47</f>
        <v>340381.19999999995</v>
      </c>
    </row>
    <row r="49" ht="13.5" thickBot="1"/>
    <row r="50" spans="1:16" s="52" customFormat="1" ht="14.25" thickBot="1">
      <c r="A50" s="57"/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350</v>
      </c>
      <c r="C51" s="65">
        <v>188157</v>
      </c>
      <c r="D51" s="66">
        <f aca="true" t="shared" si="0" ref="D51:L51">SUM(D52:D62)</f>
        <v>0</v>
      </c>
      <c r="E51" s="68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5885.29</v>
      </c>
      <c r="J51" s="68">
        <f t="shared" si="0"/>
        <v>0</v>
      </c>
      <c r="K51" s="68">
        <f t="shared" si="0"/>
        <v>2255.28</v>
      </c>
      <c r="L51" s="68">
        <f t="shared" si="0"/>
        <v>55279</v>
      </c>
      <c r="M51" s="68">
        <f>SUM(M53:M62)</f>
        <v>0</v>
      </c>
      <c r="N51" s="68">
        <f>SUM(N53:N62)</f>
        <v>89079.43</v>
      </c>
      <c r="O51" s="69">
        <f>SUM(O56)</f>
        <v>35658</v>
      </c>
      <c r="P51" s="63"/>
    </row>
    <row r="52" spans="1:16" s="52" customFormat="1" ht="12.75">
      <c r="A52" s="97">
        <v>51</v>
      </c>
      <c r="B52" s="6" t="s">
        <v>351</v>
      </c>
      <c r="C52" s="70"/>
      <c r="D52" s="71"/>
      <c r="E52" s="72"/>
      <c r="F52" s="73"/>
      <c r="G52" s="73"/>
      <c r="H52" s="73"/>
      <c r="I52" s="73">
        <v>5885.29</v>
      </c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352</v>
      </c>
      <c r="C54" s="65"/>
      <c r="D54" s="71"/>
      <c r="E54" s="72"/>
      <c r="F54" s="73"/>
      <c r="G54" s="73"/>
      <c r="H54" s="73"/>
      <c r="I54" s="73"/>
      <c r="J54" s="73"/>
      <c r="K54" s="73">
        <v>2255.28</v>
      </c>
      <c r="L54" s="73"/>
      <c r="M54" s="73"/>
      <c r="N54" s="73"/>
      <c r="O54" s="72"/>
      <c r="P54" s="63"/>
    </row>
    <row r="55" spans="1:16" s="52" customFormat="1" ht="25.5">
      <c r="A55" s="70"/>
      <c r="B55" s="7" t="s">
        <v>353</v>
      </c>
      <c r="C55" s="65"/>
      <c r="D55" s="71"/>
      <c r="E55" s="72"/>
      <c r="F55" s="73"/>
      <c r="G55" s="73"/>
      <c r="H55" s="73"/>
      <c r="I55" s="73"/>
      <c r="J55" s="73"/>
      <c r="K55" s="73"/>
      <c r="L55" s="73">
        <v>55279</v>
      </c>
      <c r="M55" s="73"/>
      <c r="N55" s="73"/>
      <c r="O55" s="72"/>
      <c r="P55" s="63"/>
    </row>
    <row r="56" spans="1:16" s="52" customFormat="1" ht="25.5">
      <c r="A56" s="70"/>
      <c r="B56" s="7" t="s">
        <v>354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>
        <v>35658</v>
      </c>
      <c r="P56" s="63"/>
    </row>
    <row r="57" spans="1:16" s="52" customFormat="1" ht="12.75">
      <c r="A57" s="70"/>
      <c r="B57" s="7" t="s">
        <v>355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83308.43</v>
      </c>
      <c r="O57" s="72"/>
      <c r="P57" s="63"/>
    </row>
    <row r="58" spans="1:16" s="52" customFormat="1" ht="12.75">
      <c r="A58" s="70"/>
      <c r="B58" s="9" t="s">
        <v>356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5771</v>
      </c>
      <c r="O58" s="72"/>
      <c r="P58" s="63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  <row r="61" spans="1:15" ht="12.75">
      <c r="A61" s="87"/>
      <c r="B61" s="3"/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86"/>
    </row>
  </sheetData>
  <sheetProtection/>
  <mergeCells count="16">
    <mergeCell ref="N16:R16"/>
    <mergeCell ref="A3:C3"/>
    <mergeCell ref="A6:C6"/>
    <mergeCell ref="N2:R2"/>
    <mergeCell ref="N3:R3"/>
    <mergeCell ref="N4:R4"/>
    <mergeCell ref="E16:I16"/>
    <mergeCell ref="E2:I2"/>
    <mergeCell ref="E3:I3"/>
    <mergeCell ref="E4:I4"/>
    <mergeCell ref="A42:C42"/>
    <mergeCell ref="A7:C7"/>
    <mergeCell ref="A16:A17"/>
    <mergeCell ref="B16:B17"/>
    <mergeCell ref="C16:C17"/>
    <mergeCell ref="A41:C4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8.28125" style="48" customWidth="1"/>
    <col min="5" max="5" width="8.8515625" style="48" customWidth="1"/>
    <col min="6" max="6" width="6.28125" style="48" customWidth="1"/>
    <col min="7" max="7" width="5.140625" style="48" customWidth="1"/>
    <col min="8" max="8" width="8.28125" style="48" customWidth="1"/>
    <col min="9" max="10" width="9.140625" style="48" customWidth="1"/>
    <col min="11" max="11" width="6.57421875" style="48" customWidth="1"/>
    <col min="12" max="12" width="9.140625" style="48" customWidth="1"/>
    <col min="13" max="13" width="6.8515625" style="48" customWidth="1"/>
    <col min="14" max="14" width="10.140625" style="48" bestFit="1" customWidth="1"/>
    <col min="15" max="15" width="9.140625" style="48" customWidth="1"/>
    <col min="16" max="16" width="10.421875" style="48" customWidth="1"/>
    <col min="17" max="17" width="20.421875" style="48" customWidth="1"/>
    <col min="18" max="18" width="20.421875" style="136" customWidth="1"/>
    <col min="19" max="16384" width="9.140625" style="48" customWidth="1"/>
  </cols>
  <sheetData>
    <row r="1" spans="1:3" ht="12.75">
      <c r="A1" s="28"/>
      <c r="B1" s="28"/>
      <c r="C1" s="27"/>
    </row>
    <row r="2" spans="1:17" ht="12.75">
      <c r="A2" s="91"/>
      <c r="B2" s="91"/>
      <c r="C2" s="92"/>
      <c r="D2" s="50"/>
      <c r="E2" s="183"/>
      <c r="F2" s="183"/>
      <c r="G2" s="183"/>
      <c r="H2" s="183"/>
      <c r="I2" s="183"/>
      <c r="M2" s="183"/>
      <c r="N2" s="183"/>
      <c r="O2" s="183"/>
      <c r="P2" s="183"/>
      <c r="Q2" s="183"/>
    </row>
    <row r="3" spans="1:17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M3" s="183"/>
      <c r="N3" s="183"/>
      <c r="O3" s="183"/>
      <c r="P3" s="183"/>
      <c r="Q3" s="183"/>
    </row>
    <row r="4" spans="1:17" ht="15" customHeight="1">
      <c r="A4" s="28"/>
      <c r="B4" s="22"/>
      <c r="C4" s="27"/>
      <c r="D4" s="50"/>
      <c r="E4" s="183"/>
      <c r="F4" s="183"/>
      <c r="G4" s="183"/>
      <c r="H4" s="183"/>
      <c r="I4" s="183"/>
      <c r="M4" s="183"/>
      <c r="N4" s="183"/>
      <c r="O4" s="183"/>
      <c r="P4" s="183"/>
      <c r="Q4" s="183"/>
    </row>
    <row r="5" spans="1:17" ht="12.75">
      <c r="A5" s="28"/>
      <c r="B5" s="22"/>
      <c r="C5" s="27"/>
      <c r="D5" s="50"/>
      <c r="E5" s="50"/>
      <c r="F5" s="50"/>
      <c r="G5" s="50"/>
      <c r="H5" s="50"/>
      <c r="I5" s="50"/>
      <c r="M5" s="50"/>
      <c r="N5" s="50"/>
      <c r="O5" s="50"/>
      <c r="P5" s="50"/>
      <c r="Q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9"/>
      <c r="N7" s="21"/>
      <c r="O7" s="19"/>
      <c r="P7" s="19"/>
      <c r="Q7" s="19"/>
      <c r="R7" s="181"/>
    </row>
    <row r="8" spans="1:17" ht="12.75">
      <c r="A8" s="23"/>
      <c r="B8" s="23"/>
      <c r="C8" s="23"/>
      <c r="D8" s="50"/>
      <c r="E8" s="50"/>
      <c r="F8" s="51"/>
      <c r="G8" s="50"/>
      <c r="H8" s="50"/>
      <c r="I8" s="50"/>
      <c r="M8" s="50"/>
      <c r="N8" s="51"/>
      <c r="O8" s="50"/>
      <c r="P8" s="50"/>
      <c r="Q8" s="50"/>
    </row>
    <row r="9" spans="1:17" ht="12.75">
      <c r="A9" s="23"/>
      <c r="B9" s="24" t="s">
        <v>123</v>
      </c>
      <c r="C9" s="25">
        <v>-341131.02</v>
      </c>
      <c r="D9" s="50"/>
      <c r="E9" s="50"/>
      <c r="F9" s="74"/>
      <c r="G9" s="50"/>
      <c r="H9" s="50"/>
      <c r="I9" s="50"/>
      <c r="M9" s="50"/>
      <c r="N9" s="74"/>
      <c r="O9" s="50"/>
      <c r="P9" s="50"/>
      <c r="Q9" s="50"/>
    </row>
    <row r="10" spans="1:17" ht="12.75">
      <c r="A10" s="23"/>
      <c r="B10" s="24" t="s">
        <v>128</v>
      </c>
      <c r="C10" s="25">
        <f>459128.84+6018.55</f>
        <v>465147.39</v>
      </c>
      <c r="D10" s="50"/>
      <c r="E10" s="50"/>
      <c r="F10" s="50"/>
      <c r="G10" s="50"/>
      <c r="H10" s="50"/>
      <c r="I10" s="50"/>
      <c r="M10" s="50"/>
      <c r="N10" s="50"/>
      <c r="O10" s="50"/>
      <c r="P10" s="50"/>
      <c r="Q10" s="50"/>
    </row>
    <row r="11" spans="1:17" ht="12.75">
      <c r="A11" s="28"/>
      <c r="B11" s="26" t="s">
        <v>92</v>
      </c>
      <c r="C11" s="27">
        <f>474412.05+618.97</f>
        <v>475031.01999999996</v>
      </c>
      <c r="D11" s="50"/>
      <c r="E11" s="50"/>
      <c r="F11" s="50"/>
      <c r="G11" s="50"/>
      <c r="H11" s="50"/>
      <c r="I11" s="50"/>
      <c r="M11" s="50"/>
      <c r="N11" s="50"/>
      <c r="O11" s="50"/>
      <c r="P11" s="50"/>
      <c r="Q11" s="50"/>
    </row>
    <row r="12" spans="1:17" ht="12.75">
      <c r="A12" s="28"/>
      <c r="B12" s="28" t="s">
        <v>48</v>
      </c>
      <c r="C12" s="27">
        <f>C40</f>
        <v>674693.79</v>
      </c>
      <c r="D12" s="50"/>
      <c r="E12" s="183"/>
      <c r="F12" s="183"/>
      <c r="G12" s="183"/>
      <c r="H12" s="183"/>
      <c r="I12" s="183"/>
      <c r="M12" s="183"/>
      <c r="N12" s="183"/>
      <c r="O12" s="183"/>
      <c r="P12" s="183"/>
      <c r="Q12" s="183"/>
    </row>
    <row r="13" spans="1:17" ht="12.75">
      <c r="A13" s="28"/>
      <c r="B13" s="28" t="s">
        <v>124</v>
      </c>
      <c r="C13" s="27">
        <f>C9+C11-C12</f>
        <v>-540793.79</v>
      </c>
      <c r="D13" s="50"/>
      <c r="E13" s="183"/>
      <c r="F13" s="183"/>
      <c r="G13" s="183"/>
      <c r="H13" s="183"/>
      <c r="I13" s="183"/>
      <c r="M13" s="183"/>
      <c r="N13" s="183"/>
      <c r="O13" s="183"/>
      <c r="P13" s="183"/>
      <c r="Q13" s="183"/>
    </row>
    <row r="14" spans="1:17" ht="12.75">
      <c r="A14" s="88"/>
      <c r="B14" s="99"/>
      <c r="C14" s="83"/>
      <c r="D14" s="50"/>
      <c r="E14" s="183"/>
      <c r="F14" s="183"/>
      <c r="G14" s="183"/>
      <c r="H14" s="183"/>
      <c r="I14" s="183"/>
      <c r="M14" s="183"/>
      <c r="N14" s="183"/>
      <c r="O14" s="183"/>
      <c r="P14" s="183"/>
      <c r="Q14" s="183"/>
    </row>
    <row r="15" spans="1:17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M15" s="50"/>
      <c r="N15" s="50"/>
      <c r="O15" s="50"/>
      <c r="P15" s="50"/>
      <c r="Q15" s="50"/>
    </row>
    <row r="16" spans="1:17" ht="27" customHeight="1">
      <c r="A16" s="191"/>
      <c r="B16" s="192"/>
      <c r="C16" s="192"/>
      <c r="D16" s="50"/>
      <c r="E16" s="50"/>
      <c r="F16" s="50"/>
      <c r="G16" s="50"/>
      <c r="H16" s="50"/>
      <c r="I16" s="50"/>
      <c r="M16" s="50"/>
      <c r="N16" s="51"/>
      <c r="O16" s="50"/>
      <c r="P16" s="50"/>
      <c r="Q16" s="50"/>
    </row>
    <row r="17" spans="1:17" ht="12.75">
      <c r="A17" s="78"/>
      <c r="B17" s="79" t="s">
        <v>34</v>
      </c>
      <c r="C17" s="80"/>
      <c r="D17" s="50"/>
      <c r="E17" s="50"/>
      <c r="F17" s="51"/>
      <c r="G17" s="50"/>
      <c r="H17" s="50"/>
      <c r="I17" s="50"/>
      <c r="M17" s="50"/>
      <c r="N17" s="51"/>
      <c r="O17" s="50"/>
      <c r="P17" s="50"/>
      <c r="Q17" s="50"/>
    </row>
    <row r="18" spans="1:6" s="52" customFormat="1" ht="12.75">
      <c r="A18" s="32"/>
      <c r="B18" s="33" t="s">
        <v>2</v>
      </c>
      <c r="C18" s="34">
        <f>SUM(C19:C38)</f>
        <v>674693.79</v>
      </c>
      <c r="F18" s="35"/>
    </row>
    <row r="19" spans="1:6" s="52" customFormat="1" ht="12.75">
      <c r="A19" s="36"/>
      <c r="B19" s="37" t="s">
        <v>523</v>
      </c>
      <c r="C19" s="38">
        <v>532.06</v>
      </c>
      <c r="F19" s="39"/>
    </row>
    <row r="20" spans="1:6" s="52" customFormat="1" ht="12.75">
      <c r="A20" s="36"/>
      <c r="B20" s="37" t="s">
        <v>516</v>
      </c>
      <c r="C20" s="38">
        <v>56527.61</v>
      </c>
      <c r="F20" s="39"/>
    </row>
    <row r="21" spans="1:6" s="52" customFormat="1" ht="12.75">
      <c r="A21" s="36"/>
      <c r="B21" s="37" t="s">
        <v>524</v>
      </c>
      <c r="C21" s="38">
        <v>205133.75</v>
      </c>
      <c r="F21" s="39"/>
    </row>
    <row r="22" spans="1:6" s="52" customFormat="1" ht="12.75">
      <c r="A22" s="36"/>
      <c r="B22" s="37" t="s">
        <v>517</v>
      </c>
      <c r="C22" s="38">
        <v>57881.96</v>
      </c>
      <c r="F22" s="39"/>
    </row>
    <row r="23" spans="1:6" s="52" customFormat="1" ht="12.75">
      <c r="A23" s="36"/>
      <c r="B23" s="37" t="s">
        <v>525</v>
      </c>
      <c r="C23" s="38">
        <v>3635.91</v>
      </c>
      <c r="F23" s="39"/>
    </row>
    <row r="24" spans="1:6" s="52" customFormat="1" ht="12.75">
      <c r="A24" s="36"/>
      <c r="B24" s="37" t="s">
        <v>531</v>
      </c>
      <c r="C24" s="38">
        <v>35735.7</v>
      </c>
      <c r="F24" s="39"/>
    </row>
    <row r="25" spans="1:6" s="52" customFormat="1" ht="12.75">
      <c r="A25" s="36"/>
      <c r="B25" s="37" t="s">
        <v>538</v>
      </c>
      <c r="C25" s="38">
        <v>6567.06</v>
      </c>
      <c r="F25" s="39"/>
    </row>
    <row r="26" spans="1:6" s="52" customFormat="1" ht="12.75">
      <c r="A26" s="36"/>
      <c r="B26" s="37" t="s">
        <v>515</v>
      </c>
      <c r="C26" s="38">
        <v>5684.46</v>
      </c>
      <c r="F26" s="39"/>
    </row>
    <row r="27" spans="1:6" s="52" customFormat="1" ht="12.75">
      <c r="A27" s="36"/>
      <c r="B27" s="37" t="s">
        <v>529</v>
      </c>
      <c r="C27" s="38">
        <v>9530.49</v>
      </c>
      <c r="F27" s="39"/>
    </row>
    <row r="28" spans="1:6" s="52" customFormat="1" ht="12.75">
      <c r="A28" s="36"/>
      <c r="B28" s="37" t="s">
        <v>514</v>
      </c>
      <c r="C28" s="38">
        <v>6989.49</v>
      </c>
      <c r="F28" s="39"/>
    </row>
    <row r="29" spans="1:6" s="52" customFormat="1" ht="12.75">
      <c r="A29" s="36"/>
      <c r="B29" s="37" t="s">
        <v>513</v>
      </c>
      <c r="C29" s="38">
        <v>5073.96</v>
      </c>
      <c r="F29" s="39"/>
    </row>
    <row r="30" spans="1:6" s="52" customFormat="1" ht="12.75">
      <c r="A30" s="36"/>
      <c r="B30" s="37" t="s">
        <v>522</v>
      </c>
      <c r="C30" s="38">
        <v>706.56</v>
      </c>
      <c r="F30" s="39"/>
    </row>
    <row r="31" spans="1:6" s="52" customFormat="1" ht="12.75">
      <c r="A31" s="36"/>
      <c r="B31" s="37" t="s">
        <v>519</v>
      </c>
      <c r="C31" s="38">
        <v>3413.97</v>
      </c>
      <c r="F31" s="39"/>
    </row>
    <row r="32" spans="1:6" s="52" customFormat="1" ht="12.75">
      <c r="A32" s="36"/>
      <c r="B32" s="37" t="s">
        <v>521</v>
      </c>
      <c r="C32" s="38">
        <v>667.12</v>
      </c>
      <c r="F32" s="39"/>
    </row>
    <row r="33" spans="1:6" s="52" customFormat="1" ht="12.75">
      <c r="A33" s="36"/>
      <c r="B33" s="37" t="s">
        <v>518</v>
      </c>
      <c r="C33" s="38">
        <v>98490.14</v>
      </c>
      <c r="F33" s="39"/>
    </row>
    <row r="34" spans="1:6" s="52" customFormat="1" ht="12.75">
      <c r="A34" s="36"/>
      <c r="B34" s="37" t="s">
        <v>520</v>
      </c>
      <c r="C34" s="38">
        <v>135415.91</v>
      </c>
      <c r="F34" s="39"/>
    </row>
    <row r="35" spans="1:6" s="52" customFormat="1" ht="12.75">
      <c r="A35" s="36"/>
      <c r="B35" s="37" t="s">
        <v>527</v>
      </c>
      <c r="C35" s="38">
        <v>23084.64</v>
      </c>
      <c r="F35" s="39"/>
    </row>
    <row r="36" spans="1:6" s="52" customFormat="1" ht="12.75">
      <c r="A36" s="36"/>
      <c r="B36" s="37" t="s">
        <v>532</v>
      </c>
      <c r="C36" s="38">
        <v>1770</v>
      </c>
      <c r="F36" s="39"/>
    </row>
    <row r="37" spans="1:6" s="52" customFormat="1" ht="12.75">
      <c r="A37" s="36"/>
      <c r="B37" s="37" t="s">
        <v>526</v>
      </c>
      <c r="C37" s="38">
        <v>45.49</v>
      </c>
      <c r="F37" s="39"/>
    </row>
    <row r="38" spans="1:6" s="52" customFormat="1" ht="12.75">
      <c r="A38" s="36"/>
      <c r="B38" s="37" t="s">
        <v>530</v>
      </c>
      <c r="C38" s="38">
        <v>17807.51</v>
      </c>
      <c r="F38" s="39"/>
    </row>
    <row r="39" spans="1:6" s="52" customFormat="1" ht="12.75">
      <c r="A39" s="40"/>
      <c r="B39" s="40"/>
      <c r="C39" s="41"/>
      <c r="F39" s="42"/>
    </row>
    <row r="40" spans="1:6" s="52" customFormat="1" ht="12.75">
      <c r="A40" s="43"/>
      <c r="B40" s="44" t="s">
        <v>3</v>
      </c>
      <c r="C40" s="45">
        <f>C18</f>
        <v>674693.79</v>
      </c>
      <c r="F40" s="35"/>
    </row>
    <row r="43" spans="1:18" s="20" customFormat="1" ht="15.75">
      <c r="A43" s="186" t="s">
        <v>53</v>
      </c>
      <c r="B43" s="186"/>
      <c r="C43" s="186"/>
      <c r="R43" s="181"/>
    </row>
    <row r="44" spans="1:18" s="20" customFormat="1" ht="15.75">
      <c r="A44" s="185" t="s">
        <v>115</v>
      </c>
      <c r="B44" s="185"/>
      <c r="C44" s="185"/>
      <c r="R44" s="181"/>
    </row>
    <row r="46" spans="2:3" ht="12.75">
      <c r="B46" s="24" t="s">
        <v>123</v>
      </c>
      <c r="C46" s="25">
        <v>30454.16</v>
      </c>
    </row>
    <row r="47" spans="2:3" ht="12.75">
      <c r="B47" s="24" t="s">
        <v>128</v>
      </c>
      <c r="C47" s="25">
        <f>105942.61+1504.65</f>
        <v>107447.26</v>
      </c>
    </row>
    <row r="48" spans="2:3" ht="12.75">
      <c r="B48" s="26" t="s">
        <v>92</v>
      </c>
      <c r="C48" s="27">
        <f>102007.63+154.75</f>
        <v>102162.38</v>
      </c>
    </row>
    <row r="49" spans="2:3" ht="12.75">
      <c r="B49" s="28" t="s">
        <v>107</v>
      </c>
      <c r="C49" s="27">
        <v>122276.84</v>
      </c>
    </row>
    <row r="50" spans="2:3" ht="12.75">
      <c r="B50" s="28" t="s">
        <v>117</v>
      </c>
      <c r="C50" s="27">
        <f>C46+C48-C49</f>
        <v>10339.700000000012</v>
      </c>
    </row>
    <row r="51" ht="13.5" thickBot="1"/>
    <row r="52" spans="1:16" s="52" customFormat="1" ht="14.25" thickBot="1">
      <c r="A52" s="57" t="s">
        <v>118</v>
      </c>
      <c r="B52" s="46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  <c r="P52" s="63"/>
    </row>
    <row r="53" spans="1:16" s="52" customFormat="1" ht="13.5" thickBot="1">
      <c r="A53" s="89" t="s">
        <v>54</v>
      </c>
      <c r="B53" s="90" t="s">
        <v>357</v>
      </c>
      <c r="C53" s="65">
        <v>122276.84</v>
      </c>
      <c r="D53" s="66">
        <f>SUM(D54:D58)</f>
        <v>0</v>
      </c>
      <c r="E53" s="67">
        <f>SUM(E54:E58)</f>
        <v>48103.13</v>
      </c>
      <c r="F53" s="68">
        <f>SUM(F54:F58)</f>
        <v>0</v>
      </c>
      <c r="G53" s="68">
        <f>SUM(G54:G58)</f>
        <v>0</v>
      </c>
      <c r="H53" s="68">
        <f>SUM(H54:H58)</f>
        <v>0</v>
      </c>
      <c r="I53" s="101">
        <f>SUM(I55:I58)</f>
        <v>46667.54</v>
      </c>
      <c r="J53" s="68">
        <f>SUM(J54:J58)</f>
        <v>0</v>
      </c>
      <c r="K53" s="68">
        <f>SUM(K54:K58)</f>
        <v>27506.17</v>
      </c>
      <c r="L53" s="68">
        <f>SUM(L54:L58)</f>
        <v>0</v>
      </c>
      <c r="M53" s="68">
        <f>SUM(M55:M58)</f>
        <v>0</v>
      </c>
      <c r="N53" s="68">
        <f>SUM(N55:N58)</f>
        <v>0</v>
      </c>
      <c r="O53" s="69"/>
      <c r="P53" s="63"/>
    </row>
    <row r="54" spans="1:16" s="52" customFormat="1" ht="12.75">
      <c r="A54" s="97">
        <v>52</v>
      </c>
      <c r="B54" s="6" t="s">
        <v>217</v>
      </c>
      <c r="C54" s="70"/>
      <c r="D54" s="71"/>
      <c r="E54" s="72">
        <v>48103.13</v>
      </c>
      <c r="F54" s="73"/>
      <c r="G54" s="73"/>
      <c r="H54" s="73"/>
      <c r="I54" s="48"/>
      <c r="J54" s="73"/>
      <c r="K54" s="73"/>
      <c r="L54" s="73"/>
      <c r="M54" s="73"/>
      <c r="N54" s="73"/>
      <c r="O54" s="86"/>
      <c r="P54" s="63"/>
    </row>
    <row r="55" spans="1:16" s="52" customFormat="1" ht="13.5" thickBot="1">
      <c r="A55" s="70"/>
      <c r="B55" s="7" t="s">
        <v>358</v>
      </c>
      <c r="C55" s="65"/>
      <c r="D55" s="71"/>
      <c r="E55" s="72"/>
      <c r="F55" s="73"/>
      <c r="G55" s="73"/>
      <c r="H55" s="73"/>
      <c r="I55" s="102">
        <v>46667.54</v>
      </c>
      <c r="J55" s="73"/>
      <c r="K55" s="73"/>
      <c r="L55" s="73"/>
      <c r="M55" s="73"/>
      <c r="N55" s="73"/>
      <c r="O55" s="72"/>
      <c r="P55" s="138"/>
    </row>
    <row r="56" spans="1:16" s="52" customFormat="1" ht="12.75">
      <c r="A56" s="70"/>
      <c r="B56" s="7" t="s">
        <v>359</v>
      </c>
      <c r="C56" s="65"/>
      <c r="D56" s="71"/>
      <c r="E56" s="72"/>
      <c r="F56" s="73"/>
      <c r="G56" s="73"/>
      <c r="H56" s="73"/>
      <c r="I56" s="73"/>
      <c r="J56" s="73"/>
      <c r="K56" s="73">
        <v>7097</v>
      </c>
      <c r="L56" s="73"/>
      <c r="M56" s="73"/>
      <c r="N56" s="73"/>
      <c r="O56" s="72"/>
      <c r="P56" s="63"/>
    </row>
    <row r="57" spans="1:16" s="52" customFormat="1" ht="12.75">
      <c r="A57" s="70"/>
      <c r="B57" s="7" t="s">
        <v>360</v>
      </c>
      <c r="C57" s="65"/>
      <c r="D57" s="71"/>
      <c r="E57" s="72"/>
      <c r="F57" s="73"/>
      <c r="G57" s="73"/>
      <c r="H57" s="73"/>
      <c r="I57" s="73"/>
      <c r="J57" s="73"/>
      <c r="K57" s="73">
        <v>20409.17</v>
      </c>
      <c r="L57" s="73"/>
      <c r="M57" s="73"/>
      <c r="N57" s="73"/>
      <c r="O57" s="72"/>
      <c r="P57" s="63"/>
    </row>
  </sheetData>
  <sheetProtection/>
  <mergeCells count="20">
    <mergeCell ref="A3:C3"/>
    <mergeCell ref="E4:I4"/>
    <mergeCell ref="M4:Q4"/>
    <mergeCell ref="M12:Q12"/>
    <mergeCell ref="E13:I13"/>
    <mergeCell ref="E2:I2"/>
    <mergeCell ref="M2:Q2"/>
    <mergeCell ref="E3:I3"/>
    <mergeCell ref="M3:Q3"/>
    <mergeCell ref="M13:Q13"/>
    <mergeCell ref="E14:I14"/>
    <mergeCell ref="A43:C43"/>
    <mergeCell ref="A44:C44"/>
    <mergeCell ref="M14:Q14"/>
    <mergeCell ref="E12:I12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41" sqref="A41:IV4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140625" style="48" customWidth="1"/>
    <col min="5" max="5" width="7.00390625" style="48" customWidth="1"/>
    <col min="6" max="6" width="6.28125" style="48" customWidth="1"/>
    <col min="7" max="7" width="5.57421875" style="48" customWidth="1"/>
    <col min="8" max="8" width="6.7109375" style="48" customWidth="1"/>
    <col min="9" max="9" width="6.421875" style="48" customWidth="1"/>
    <col min="10" max="10" width="6.7109375" style="48" customWidth="1"/>
    <col min="11" max="11" width="7.00390625" style="48" customWidth="1"/>
    <col min="12" max="12" width="6.57421875" style="48" customWidth="1"/>
    <col min="13" max="13" width="6.140625" style="48" customWidth="1"/>
    <col min="14" max="14" width="5.8515625" style="48" customWidth="1"/>
    <col min="15" max="15" width="5.2812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9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2.7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-56587.57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16094.16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52</v>
      </c>
      <c r="C11" s="27">
        <v>12740.82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C18</f>
        <v>20324.660000000003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-64171.41</v>
      </c>
      <c r="D13" s="50"/>
      <c r="E13" s="183"/>
      <c r="F13" s="183"/>
      <c r="G13" s="183"/>
      <c r="H13" s="183"/>
      <c r="I13" s="183"/>
    </row>
    <row r="14" spans="1:9" ht="12.75">
      <c r="A14" s="88"/>
      <c r="B14" s="82"/>
      <c r="C14" s="83"/>
      <c r="D14" s="50"/>
      <c r="E14" s="183"/>
      <c r="F14" s="183"/>
      <c r="G14" s="183"/>
      <c r="H14" s="183"/>
      <c r="I14" s="183"/>
    </row>
    <row r="15" spans="1:9" ht="27" customHeight="1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50"/>
      <c r="F16" s="51"/>
      <c r="G16" s="50"/>
      <c r="H16" s="50"/>
      <c r="I16" s="50"/>
    </row>
    <row r="17" spans="1:9" ht="12.75">
      <c r="A17" s="78"/>
      <c r="B17" s="79" t="s">
        <v>36</v>
      </c>
      <c r="C17" s="80"/>
      <c r="D17" s="50"/>
      <c r="E17" s="50"/>
      <c r="F17" s="51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SUM(C19:C36)</f>
        <v>20324.660000000003</v>
      </c>
      <c r="E18" s="94"/>
    </row>
    <row r="19" spans="1:5" s="52" customFormat="1" ht="12.75">
      <c r="A19" s="36"/>
      <c r="B19" s="37" t="s">
        <v>523</v>
      </c>
      <c r="C19" s="38">
        <v>16.97</v>
      </c>
      <c r="E19" s="95"/>
    </row>
    <row r="20" spans="1:5" s="52" customFormat="1" ht="12.75" customHeight="1">
      <c r="A20" s="36"/>
      <c r="B20" s="37" t="s">
        <v>516</v>
      </c>
      <c r="C20" s="38">
        <v>2410.06</v>
      </c>
      <c r="E20" s="95"/>
    </row>
    <row r="21" spans="1:5" s="52" customFormat="1" ht="12.75">
      <c r="A21" s="36"/>
      <c r="B21" s="37" t="s">
        <v>524</v>
      </c>
      <c r="C21" s="38">
        <v>6535.93</v>
      </c>
      <c r="E21" s="95"/>
    </row>
    <row r="22" spans="1:5" s="52" customFormat="1" ht="12.75">
      <c r="A22" s="36"/>
      <c r="B22" s="37" t="s">
        <v>517</v>
      </c>
      <c r="C22" s="38">
        <v>1257.93</v>
      </c>
      <c r="E22" s="95"/>
    </row>
    <row r="23" spans="1:5" s="52" customFormat="1" ht="12.75">
      <c r="A23" s="36"/>
      <c r="B23" s="37" t="s">
        <v>525</v>
      </c>
      <c r="C23" s="38">
        <v>115.86</v>
      </c>
      <c r="E23" s="95"/>
    </row>
    <row r="24" spans="1:5" s="52" customFormat="1" ht="12.75">
      <c r="A24" s="36"/>
      <c r="B24" s="37" t="s">
        <v>538</v>
      </c>
      <c r="C24" s="38">
        <v>209.24</v>
      </c>
      <c r="E24" s="95"/>
    </row>
    <row r="25" spans="1:5" s="52" customFormat="1" ht="12.75">
      <c r="A25" s="36"/>
      <c r="B25" s="37" t="s">
        <v>515</v>
      </c>
      <c r="C25" s="38">
        <v>181.11</v>
      </c>
      <c r="E25" s="95"/>
    </row>
    <row r="26" spans="1:5" s="52" customFormat="1" ht="12.75">
      <c r="A26" s="36"/>
      <c r="B26" s="37" t="s">
        <v>529</v>
      </c>
      <c r="C26" s="38">
        <v>303.66</v>
      </c>
      <c r="E26" s="95"/>
    </row>
    <row r="27" spans="1:5" s="52" customFormat="1" ht="12.75">
      <c r="A27" s="36"/>
      <c r="B27" s="37" t="s">
        <v>514</v>
      </c>
      <c r="C27" s="38">
        <v>222.68</v>
      </c>
      <c r="E27" s="95"/>
    </row>
    <row r="28" spans="1:5" s="52" customFormat="1" ht="12.75">
      <c r="A28" s="36"/>
      <c r="B28" s="37" t="s">
        <v>513</v>
      </c>
      <c r="C28" s="38">
        <v>161.67</v>
      </c>
      <c r="E28" s="95"/>
    </row>
    <row r="29" spans="1:5" s="52" customFormat="1" ht="12.75">
      <c r="A29" s="36"/>
      <c r="B29" s="37" t="s">
        <v>522</v>
      </c>
      <c r="C29" s="38">
        <v>22.51</v>
      </c>
      <c r="E29" s="95"/>
    </row>
    <row r="30" spans="1:5" s="52" customFormat="1" ht="12.75">
      <c r="A30" s="36"/>
      <c r="B30" s="37" t="s">
        <v>519</v>
      </c>
      <c r="C30" s="38">
        <v>108.77</v>
      </c>
      <c r="E30" s="95"/>
    </row>
    <row r="31" spans="1:5" s="52" customFormat="1" ht="12.75">
      <c r="A31" s="36"/>
      <c r="B31" s="37" t="s">
        <v>521</v>
      </c>
      <c r="C31" s="38">
        <v>21.26</v>
      </c>
      <c r="E31" s="95"/>
    </row>
    <row r="32" spans="1:5" s="52" customFormat="1" ht="12.75">
      <c r="A32" s="36"/>
      <c r="B32" s="37" t="s">
        <v>518</v>
      </c>
      <c r="C32" s="38">
        <v>3138.06</v>
      </c>
      <c r="E32" s="95"/>
    </row>
    <row r="33" spans="1:5" s="52" customFormat="1" ht="12.75">
      <c r="A33" s="36"/>
      <c r="B33" s="37" t="s">
        <v>520</v>
      </c>
      <c r="C33" s="38">
        <v>4314.59</v>
      </c>
      <c r="E33" s="95"/>
    </row>
    <row r="34" spans="1:5" s="52" customFormat="1" ht="12.75">
      <c r="A34" s="36"/>
      <c r="B34" s="37" t="s">
        <v>527</v>
      </c>
      <c r="C34" s="38">
        <v>735.53</v>
      </c>
      <c r="E34" s="95"/>
    </row>
    <row r="35" spans="1:5" s="52" customFormat="1" ht="12.75">
      <c r="A35" s="36"/>
      <c r="B35" s="37" t="s">
        <v>526</v>
      </c>
      <c r="C35" s="38">
        <v>1.45</v>
      </c>
      <c r="E35" s="95"/>
    </row>
    <row r="36" spans="1:5" s="52" customFormat="1" ht="12.75">
      <c r="A36" s="36"/>
      <c r="B36" s="37" t="s">
        <v>530</v>
      </c>
      <c r="C36" s="38">
        <v>567.38</v>
      </c>
      <c r="E36" s="95"/>
    </row>
    <row r="37" spans="1:5" s="52" customFormat="1" ht="12.75">
      <c r="A37" s="40"/>
      <c r="B37" s="40"/>
      <c r="C37" s="41"/>
      <c r="E37" s="96"/>
    </row>
    <row r="38" spans="1:5" s="52" customFormat="1" ht="12.75">
      <c r="A38" s="43"/>
      <c r="B38" s="44" t="s">
        <v>3</v>
      </c>
      <c r="C38" s="45">
        <f>C18</f>
        <v>20324.660000000003</v>
      </c>
      <c r="E38" s="94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6500.92</v>
      </c>
    </row>
    <row r="45" spans="2:3" ht="12.75">
      <c r="B45" s="24" t="s">
        <v>51</v>
      </c>
      <c r="C45" s="25">
        <v>5061</v>
      </c>
    </row>
    <row r="46" spans="2:3" ht="12.75">
      <c r="B46" s="26" t="s">
        <v>52</v>
      </c>
      <c r="C46" s="27">
        <v>4005.47</v>
      </c>
    </row>
    <row r="47" spans="2:3" ht="12.75">
      <c r="B47" s="28" t="s">
        <v>107</v>
      </c>
      <c r="C47" s="27">
        <v>13489.81</v>
      </c>
    </row>
    <row r="48" spans="2:3" ht="12.75">
      <c r="B48" s="28" t="s">
        <v>117</v>
      </c>
      <c r="C48" s="27">
        <f>C44+C46-C47</f>
        <v>-2983.42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131</v>
      </c>
      <c r="C51" s="65">
        <f>SUM(D51+E51+F51+G51+H51+I51+J51+K51+L51+M51+N51+O40)</f>
        <v>13489.81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13489.81</v>
      </c>
      <c r="K51" s="68">
        <f t="shared" si="0"/>
        <v>0</v>
      </c>
      <c r="L51" s="68">
        <f t="shared" si="0"/>
        <v>0</v>
      </c>
      <c r="M51" s="68">
        <f>SUM(M53:M59)</f>
        <v>0</v>
      </c>
      <c r="N51" s="68">
        <f>SUM(N53:N59)</f>
        <v>0</v>
      </c>
      <c r="O51" s="69"/>
      <c r="P51" s="63"/>
    </row>
    <row r="52" spans="1:16" s="52" customFormat="1" ht="12.75">
      <c r="A52" s="97">
        <v>48</v>
      </c>
      <c r="B52" s="6" t="s">
        <v>132</v>
      </c>
      <c r="C52" s="70"/>
      <c r="D52" s="71"/>
      <c r="E52" s="72"/>
      <c r="F52" s="73"/>
      <c r="G52" s="73"/>
      <c r="H52" s="73"/>
      <c r="I52" s="73"/>
      <c r="J52" s="73">
        <v>13489.81</v>
      </c>
      <c r="K52" s="73"/>
      <c r="L52" s="73"/>
      <c r="M52" s="73"/>
      <c r="N52" s="73"/>
      <c r="O52" s="72"/>
      <c r="P52" s="63"/>
    </row>
    <row r="53" spans="1:15" ht="12.75">
      <c r="A53" s="87"/>
      <c r="B53" s="2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3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A3:C3"/>
    <mergeCell ref="E2:I2"/>
    <mergeCell ref="E3:I3"/>
    <mergeCell ref="E4:I4"/>
    <mergeCell ref="E13:I13"/>
    <mergeCell ref="C15:C16"/>
    <mergeCell ref="A41:C41"/>
    <mergeCell ref="A42:C42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8.00390625" style="48" customWidth="1"/>
    <col min="5" max="5" width="9.421875" style="48" customWidth="1"/>
    <col min="6" max="6" width="6.8515625" style="48" customWidth="1"/>
    <col min="7" max="7" width="5.421875" style="48" customWidth="1"/>
    <col min="8" max="8" width="6.140625" style="48" customWidth="1"/>
    <col min="9" max="9" width="6.28125" style="48" customWidth="1"/>
    <col min="10" max="10" width="7.00390625" style="48" customWidth="1"/>
    <col min="11" max="11" width="6.8515625" style="48" customWidth="1"/>
    <col min="12" max="12" width="9.140625" style="48" customWidth="1"/>
    <col min="13" max="13" width="6.421875" style="48" customWidth="1"/>
    <col min="14" max="14" width="9.140625" style="48" customWidth="1"/>
    <col min="15" max="15" width="7.71093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10" ht="12.75">
      <c r="A2" s="91"/>
      <c r="B2" s="91"/>
      <c r="C2" s="92"/>
      <c r="D2" s="50"/>
      <c r="E2" s="183"/>
      <c r="F2" s="183"/>
      <c r="G2" s="183"/>
      <c r="H2" s="183"/>
      <c r="I2" s="183"/>
      <c r="J2" s="50"/>
    </row>
    <row r="3" spans="1:10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J3" s="50"/>
    </row>
    <row r="4" spans="1:10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</row>
    <row r="5" spans="1:10" ht="12.75">
      <c r="A5" s="28"/>
      <c r="B5" s="22"/>
      <c r="C5" s="27"/>
      <c r="D5" s="50"/>
      <c r="E5" s="50"/>
      <c r="F5" s="50"/>
      <c r="G5" s="50"/>
      <c r="H5" s="50"/>
      <c r="I5" s="50"/>
      <c r="J5" s="50"/>
    </row>
    <row r="6" spans="1:10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J6" s="19"/>
    </row>
    <row r="7" spans="1:10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J7" s="19"/>
    </row>
    <row r="8" spans="1:10" ht="12.75">
      <c r="A8" s="23"/>
      <c r="B8" s="23"/>
      <c r="C8" s="23"/>
      <c r="D8" s="50"/>
      <c r="E8" s="50"/>
      <c r="F8" s="51"/>
      <c r="G8" s="50"/>
      <c r="H8" s="50"/>
      <c r="I8" s="50"/>
      <c r="J8" s="50"/>
    </row>
    <row r="9" spans="1:10" ht="12.75">
      <c r="A9" s="23"/>
      <c r="B9" s="24" t="s">
        <v>123</v>
      </c>
      <c r="C9" s="25">
        <v>-111448.01</v>
      </c>
      <c r="D9" s="50"/>
      <c r="E9" s="50"/>
      <c r="F9" s="74"/>
      <c r="G9" s="50"/>
      <c r="H9" s="50"/>
      <c r="I9" s="50"/>
      <c r="J9" s="50"/>
    </row>
    <row r="10" spans="1:10" ht="12.75">
      <c r="A10" s="23"/>
      <c r="B10" s="24" t="s">
        <v>51</v>
      </c>
      <c r="C10" s="25">
        <v>302762.18</v>
      </c>
      <c r="D10" s="50"/>
      <c r="E10" s="50"/>
      <c r="F10" s="50"/>
      <c r="G10" s="50"/>
      <c r="H10" s="50"/>
      <c r="I10" s="50"/>
      <c r="J10" s="50"/>
    </row>
    <row r="11" spans="1:10" ht="12.75">
      <c r="A11" s="28"/>
      <c r="B11" s="26" t="s">
        <v>94</v>
      </c>
      <c r="C11" s="27">
        <v>292833.16</v>
      </c>
      <c r="D11" s="50"/>
      <c r="E11" s="50"/>
      <c r="F11" s="50"/>
      <c r="G11" s="50"/>
      <c r="H11" s="50"/>
      <c r="I11" s="50"/>
      <c r="J11" s="50"/>
    </row>
    <row r="12" spans="1:10" ht="12.75">
      <c r="A12" s="28"/>
      <c r="B12" s="28" t="s">
        <v>48</v>
      </c>
      <c r="C12" s="27">
        <f>C18</f>
        <v>308101.48000000004</v>
      </c>
      <c r="D12" s="50"/>
      <c r="E12" s="50"/>
      <c r="F12" s="50"/>
      <c r="G12" s="50"/>
      <c r="H12" s="50"/>
      <c r="I12" s="50"/>
      <c r="J12" s="50"/>
    </row>
    <row r="13" spans="1:10" ht="12.75">
      <c r="A13" s="28"/>
      <c r="B13" s="28" t="s">
        <v>124</v>
      </c>
      <c r="C13" s="27">
        <f>C9+C11-C12</f>
        <v>-126716.33000000007</v>
      </c>
      <c r="D13" s="50"/>
      <c r="E13" s="50"/>
      <c r="F13" s="50"/>
      <c r="G13" s="50"/>
      <c r="H13" s="50"/>
      <c r="I13" s="50"/>
      <c r="J13" s="50"/>
    </row>
    <row r="14" spans="1:10" ht="12.75">
      <c r="A14" s="88"/>
      <c r="B14" s="99"/>
      <c r="C14" s="100"/>
      <c r="D14" s="50"/>
      <c r="E14" s="183"/>
      <c r="F14" s="183"/>
      <c r="G14" s="183"/>
      <c r="H14" s="183"/>
      <c r="I14" s="183"/>
      <c r="J14" s="50"/>
    </row>
    <row r="15" spans="1:10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  <c r="J15" s="50"/>
    </row>
    <row r="16" spans="1:10" ht="12.75">
      <c r="A16" s="191"/>
      <c r="B16" s="192"/>
      <c r="C16" s="192"/>
      <c r="D16" s="50"/>
      <c r="E16" s="183"/>
      <c r="F16" s="183"/>
      <c r="G16" s="183"/>
      <c r="H16" s="183"/>
      <c r="I16" s="183"/>
      <c r="J16" s="50"/>
    </row>
    <row r="17" spans="1:10" ht="12.75">
      <c r="A17" s="78"/>
      <c r="B17" s="79" t="s">
        <v>93</v>
      </c>
      <c r="C17" s="80"/>
      <c r="D17" s="50"/>
      <c r="E17" s="50"/>
      <c r="F17" s="50"/>
      <c r="G17" s="50"/>
      <c r="H17" s="50"/>
      <c r="I17" s="50"/>
      <c r="J17" s="50"/>
    </row>
    <row r="18" spans="1:5" s="52" customFormat="1" ht="12.75">
      <c r="A18" s="32"/>
      <c r="B18" s="33" t="s">
        <v>2</v>
      </c>
      <c r="C18" s="34">
        <f>SUM(C19:C36)</f>
        <v>308101.48000000004</v>
      </c>
      <c r="E18" s="35"/>
    </row>
    <row r="19" spans="1:5" s="52" customFormat="1" ht="12.75">
      <c r="A19" s="36"/>
      <c r="B19" s="37" t="s">
        <v>523</v>
      </c>
      <c r="C19" s="38">
        <v>259</v>
      </c>
      <c r="E19" s="95"/>
    </row>
    <row r="20" spans="1:5" s="52" customFormat="1" ht="12.75">
      <c r="A20" s="36"/>
      <c r="B20" s="37" t="s">
        <v>516</v>
      </c>
      <c r="C20" s="38">
        <v>26453.66</v>
      </c>
      <c r="E20" s="95"/>
    </row>
    <row r="21" spans="1:5" s="52" customFormat="1" ht="12.75" customHeight="1">
      <c r="A21" s="36"/>
      <c r="B21" s="37" t="s">
        <v>524</v>
      </c>
      <c r="C21" s="38">
        <v>99855.48</v>
      </c>
      <c r="E21" s="95"/>
    </row>
    <row r="22" spans="1:5" s="52" customFormat="1" ht="12.75">
      <c r="A22" s="36"/>
      <c r="B22" s="37" t="s">
        <v>517</v>
      </c>
      <c r="C22" s="38">
        <v>27168.5</v>
      </c>
      <c r="E22" s="95"/>
    </row>
    <row r="23" spans="1:5" s="52" customFormat="1" ht="12.75">
      <c r="A23" s="36"/>
      <c r="B23" s="37" t="s">
        <v>525</v>
      </c>
      <c r="C23" s="38">
        <v>1769.89</v>
      </c>
      <c r="E23" s="95"/>
    </row>
    <row r="24" spans="1:5" s="52" customFormat="1" ht="12.75">
      <c r="A24" s="36"/>
      <c r="B24" s="37" t="s">
        <v>538</v>
      </c>
      <c r="C24" s="38">
        <v>3196.73</v>
      </c>
      <c r="E24" s="95"/>
    </row>
    <row r="25" spans="1:5" s="52" customFormat="1" ht="12.75">
      <c r="A25" s="36"/>
      <c r="B25" s="37" t="s">
        <v>515</v>
      </c>
      <c r="C25" s="38">
        <v>2767.08</v>
      </c>
      <c r="E25" s="95"/>
    </row>
    <row r="26" spans="1:5" s="52" customFormat="1" ht="12.75">
      <c r="A26" s="36"/>
      <c r="B26" s="37" t="s">
        <v>529</v>
      </c>
      <c r="C26" s="38">
        <v>4639.27</v>
      </c>
      <c r="E26" s="95"/>
    </row>
    <row r="27" spans="1:5" s="52" customFormat="1" ht="12.75">
      <c r="A27" s="36"/>
      <c r="B27" s="37" t="s">
        <v>514</v>
      </c>
      <c r="C27" s="38">
        <v>3402.35</v>
      </c>
      <c r="E27" s="95"/>
    </row>
    <row r="28" spans="1:5" s="52" customFormat="1" ht="12.75">
      <c r="A28" s="36"/>
      <c r="B28" s="37" t="s">
        <v>513</v>
      </c>
      <c r="C28" s="38">
        <v>2469.9</v>
      </c>
      <c r="E28" s="95"/>
    </row>
    <row r="29" spans="1:5" s="52" customFormat="1" ht="12.75">
      <c r="A29" s="36"/>
      <c r="B29" s="37" t="s">
        <v>522</v>
      </c>
      <c r="C29" s="38">
        <v>343.95</v>
      </c>
      <c r="E29" s="95"/>
    </row>
    <row r="30" spans="1:5" s="52" customFormat="1" ht="12.75">
      <c r="A30" s="36"/>
      <c r="B30" s="37" t="s">
        <v>519</v>
      </c>
      <c r="C30" s="38">
        <v>1661.86</v>
      </c>
      <c r="E30" s="95"/>
    </row>
    <row r="31" spans="1:5" s="52" customFormat="1" ht="12.75">
      <c r="A31" s="36"/>
      <c r="B31" s="37" t="s">
        <v>521</v>
      </c>
      <c r="C31" s="38">
        <v>324.74</v>
      </c>
      <c r="E31" s="95"/>
    </row>
    <row r="32" spans="1:5" s="52" customFormat="1" ht="12.75">
      <c r="A32" s="36"/>
      <c r="B32" s="37" t="s">
        <v>518</v>
      </c>
      <c r="C32" s="38">
        <v>47943.26</v>
      </c>
      <c r="E32" s="95"/>
    </row>
    <row r="33" spans="1:5" s="52" customFormat="1" ht="12.75">
      <c r="A33" s="36"/>
      <c r="B33" s="37" t="s">
        <v>520</v>
      </c>
      <c r="C33" s="38">
        <v>65918.06</v>
      </c>
      <c r="E33" s="95"/>
    </row>
    <row r="34" spans="1:5" s="52" customFormat="1" ht="12.75">
      <c r="A34" s="36"/>
      <c r="B34" s="37" t="s">
        <v>527</v>
      </c>
      <c r="C34" s="38">
        <v>11237.2</v>
      </c>
      <c r="E34" s="95"/>
    </row>
    <row r="35" spans="1:5" s="52" customFormat="1" ht="12.75">
      <c r="A35" s="36"/>
      <c r="B35" s="37" t="s">
        <v>526</v>
      </c>
      <c r="C35" s="38">
        <v>22.15</v>
      </c>
      <c r="E35" s="95"/>
    </row>
    <row r="36" spans="1:5" s="52" customFormat="1" ht="12.75">
      <c r="A36" s="36"/>
      <c r="B36" s="37" t="s">
        <v>530</v>
      </c>
      <c r="C36" s="38">
        <v>8668.4</v>
      </c>
      <c r="E36" s="95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308101.48000000004</v>
      </c>
      <c r="E38" s="35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62399.2</v>
      </c>
    </row>
    <row r="44" spans="2:3" ht="12.75">
      <c r="B44" s="24" t="s">
        <v>51</v>
      </c>
      <c r="C44" s="25">
        <v>77235.25</v>
      </c>
    </row>
    <row r="45" spans="2:3" ht="12.75">
      <c r="B45" s="26" t="s">
        <v>94</v>
      </c>
      <c r="C45" s="27">
        <v>74921.05</v>
      </c>
    </row>
    <row r="46" spans="2:3" ht="12.75">
      <c r="B46" s="28" t="s">
        <v>107</v>
      </c>
      <c r="C46" s="27">
        <v>111043</v>
      </c>
    </row>
    <row r="47" spans="2:3" ht="13.5" thickBot="1">
      <c r="B47" s="28" t="s">
        <v>117</v>
      </c>
      <c r="C47" s="27">
        <f>C43+C45-C46</f>
        <v>26277.25</v>
      </c>
    </row>
    <row r="48" spans="1:16" s="52" customFormat="1" ht="14.25" thickBot="1">
      <c r="A48" s="57" t="s">
        <v>118</v>
      </c>
      <c r="B48" s="46" t="s">
        <v>55</v>
      </c>
      <c r="C48" s="58" t="s">
        <v>56</v>
      </c>
      <c r="D48" s="59" t="s">
        <v>57</v>
      </c>
      <c r="E48" s="60" t="s">
        <v>58</v>
      </c>
      <c r="F48" s="61" t="s">
        <v>59</v>
      </c>
      <c r="G48" s="61" t="s">
        <v>60</v>
      </c>
      <c r="H48" s="61" t="s">
        <v>61</v>
      </c>
      <c r="I48" s="61" t="s">
        <v>62</v>
      </c>
      <c r="J48" s="61" t="s">
        <v>63</v>
      </c>
      <c r="K48" s="61" t="s">
        <v>64</v>
      </c>
      <c r="L48" s="61" t="s">
        <v>65</v>
      </c>
      <c r="M48" s="61" t="s">
        <v>66</v>
      </c>
      <c r="N48" s="61" t="s">
        <v>67</v>
      </c>
      <c r="O48" s="62" t="s">
        <v>68</v>
      </c>
      <c r="P48" s="63"/>
    </row>
    <row r="49" spans="1:16" s="52" customFormat="1" ht="13.5" thickBot="1">
      <c r="A49" s="64" t="s">
        <v>54</v>
      </c>
      <c r="B49" s="47" t="s">
        <v>361</v>
      </c>
      <c r="C49" s="65">
        <f>SUM(D49+E49+F49+G49+H49+I49+J49+K49+L49+M49+N49)</f>
        <v>111043</v>
      </c>
      <c r="D49" s="66">
        <f aca="true" t="shared" si="0" ref="D49:L49">SUM(D50:D55)</f>
        <v>0</v>
      </c>
      <c r="E49" s="67">
        <f t="shared" si="0"/>
        <v>0</v>
      </c>
      <c r="F49" s="68">
        <f t="shared" si="0"/>
        <v>0</v>
      </c>
      <c r="G49" s="68">
        <f t="shared" si="0"/>
        <v>0</v>
      </c>
      <c r="H49" s="68">
        <f t="shared" si="0"/>
        <v>0</v>
      </c>
      <c r="I49" s="68">
        <f t="shared" si="0"/>
        <v>0</v>
      </c>
      <c r="J49" s="68">
        <f t="shared" si="0"/>
        <v>0</v>
      </c>
      <c r="K49" s="68">
        <f t="shared" si="0"/>
        <v>0</v>
      </c>
      <c r="L49" s="68">
        <f t="shared" si="0"/>
        <v>111043</v>
      </c>
      <c r="M49" s="68">
        <f>SUM(M51:M55)</f>
        <v>0</v>
      </c>
      <c r="N49" s="68">
        <f>SUM(N51:N55)</f>
        <v>0</v>
      </c>
      <c r="O49" s="69"/>
      <c r="P49" s="63"/>
    </row>
    <row r="50" spans="1:16" s="52" customFormat="1" ht="12.75">
      <c r="A50" s="70">
        <v>53</v>
      </c>
      <c r="B50" s="6" t="s">
        <v>362</v>
      </c>
      <c r="C50" s="70"/>
      <c r="D50" s="71"/>
      <c r="E50" s="72"/>
      <c r="F50" s="73"/>
      <c r="G50" s="73"/>
      <c r="H50" s="73"/>
      <c r="I50" s="73"/>
      <c r="J50" s="73"/>
      <c r="K50" s="73"/>
      <c r="L50" s="73">
        <v>111043</v>
      </c>
      <c r="M50" s="73"/>
      <c r="N50" s="73"/>
      <c r="O50" s="72"/>
      <c r="P50" s="63"/>
    </row>
    <row r="51" spans="1:15" ht="12.75">
      <c r="A51" s="84"/>
      <c r="B51" s="1"/>
      <c r="C51" s="65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86"/>
    </row>
    <row r="52" spans="1:15" ht="12.75">
      <c r="A52" s="87"/>
      <c r="B52" s="2"/>
      <c r="C52" s="65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86"/>
    </row>
    <row r="53" spans="1:15" ht="12.75">
      <c r="A53" s="87"/>
      <c r="B53" s="2"/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2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15" ht="12.75">
      <c r="A55" s="87"/>
      <c r="B55" s="2"/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86"/>
    </row>
  </sheetData>
  <sheetProtection/>
  <mergeCells count="14">
    <mergeCell ref="E2:I2"/>
    <mergeCell ref="E3:I3"/>
    <mergeCell ref="E4:I4"/>
    <mergeCell ref="A3:C3"/>
    <mergeCell ref="E15:I15"/>
    <mergeCell ref="C15:C16"/>
    <mergeCell ref="A40:C40"/>
    <mergeCell ref="A41:C41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140625" style="48" customWidth="1"/>
    <col min="5" max="5" width="6.7109375" style="48" customWidth="1"/>
    <col min="6" max="6" width="7.8515625" style="48" customWidth="1"/>
    <col min="7" max="7" width="8.00390625" style="48" bestFit="1" customWidth="1"/>
    <col min="8" max="8" width="6.00390625" style="48" customWidth="1"/>
    <col min="9" max="10" width="5.421875" style="48" customWidth="1"/>
    <col min="11" max="11" width="6.57421875" style="48" customWidth="1"/>
    <col min="12" max="12" width="6.28125" style="48" customWidth="1"/>
    <col min="13" max="13" width="6.57421875" style="48" customWidth="1"/>
    <col min="14" max="14" width="8.421875" style="48" customWidth="1"/>
    <col min="15" max="15" width="7.00390625" style="48" customWidth="1"/>
    <col min="16" max="16" width="10.421875" style="48" customWidth="1"/>
    <col min="17" max="17" width="20.421875" style="48" customWidth="1"/>
    <col min="18" max="18" width="20.421875" style="136" customWidth="1"/>
    <col min="19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17" ht="12.75">
      <c r="A2" s="91"/>
      <c r="B2" s="91"/>
      <c r="C2" s="92"/>
      <c r="D2" s="50"/>
      <c r="E2" s="183"/>
      <c r="F2" s="183"/>
      <c r="G2" s="183"/>
      <c r="H2" s="183"/>
      <c r="I2" s="183"/>
      <c r="M2" s="193"/>
      <c r="N2" s="193"/>
      <c r="O2" s="193"/>
      <c r="P2" s="193"/>
      <c r="Q2" s="193"/>
    </row>
    <row r="3" spans="1:17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M3" s="193"/>
      <c r="N3" s="193"/>
      <c r="O3" s="193"/>
      <c r="P3" s="193"/>
      <c r="Q3" s="193"/>
    </row>
    <row r="4" spans="1:17" ht="15" customHeight="1">
      <c r="A4" s="28"/>
      <c r="B4" s="22"/>
      <c r="C4" s="27"/>
      <c r="D4" s="50"/>
      <c r="E4" s="183"/>
      <c r="F4" s="183"/>
      <c r="G4" s="183"/>
      <c r="H4" s="183"/>
      <c r="I4" s="183"/>
      <c r="M4" s="183"/>
      <c r="N4" s="183"/>
      <c r="O4" s="183"/>
      <c r="P4" s="183"/>
      <c r="Q4" s="183"/>
    </row>
    <row r="5" spans="1:17" ht="12.75">
      <c r="A5" s="28"/>
      <c r="B5" s="22"/>
      <c r="C5" s="27"/>
      <c r="D5" s="50"/>
      <c r="E5" s="50"/>
      <c r="F5" s="50"/>
      <c r="G5" s="50"/>
      <c r="H5" s="50"/>
      <c r="I5" s="50"/>
      <c r="M5" s="50"/>
      <c r="N5" s="50"/>
      <c r="O5" s="50"/>
      <c r="P5" s="50"/>
      <c r="Q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9"/>
      <c r="N7" s="21"/>
      <c r="O7" s="19"/>
      <c r="P7" s="19"/>
      <c r="Q7" s="19"/>
      <c r="R7" s="181"/>
    </row>
    <row r="8" spans="1:17" ht="12.75">
      <c r="A8" s="23"/>
      <c r="B8" s="23"/>
      <c r="C8" s="23"/>
      <c r="D8" s="50"/>
      <c r="E8" s="50"/>
      <c r="F8" s="51"/>
      <c r="G8" s="50"/>
      <c r="H8" s="50"/>
      <c r="I8" s="50"/>
      <c r="M8" s="50"/>
      <c r="N8" s="51"/>
      <c r="O8" s="50"/>
      <c r="P8" s="50"/>
      <c r="Q8" s="50"/>
    </row>
    <row r="9" spans="1:17" ht="12.75">
      <c r="A9" s="23"/>
      <c r="B9" s="24" t="s">
        <v>123</v>
      </c>
      <c r="C9" s="25">
        <v>-152735.9</v>
      </c>
      <c r="D9" s="50"/>
      <c r="E9" s="50"/>
      <c r="F9" s="74"/>
      <c r="G9" s="50"/>
      <c r="H9" s="50"/>
      <c r="I9" s="50"/>
      <c r="M9" s="50"/>
      <c r="N9" s="74"/>
      <c r="O9" s="50"/>
      <c r="P9" s="50"/>
      <c r="Q9" s="50"/>
    </row>
    <row r="10" spans="1:17" ht="12.75">
      <c r="A10" s="23"/>
      <c r="B10" s="24" t="s">
        <v>128</v>
      </c>
      <c r="C10" s="25">
        <f>309332.15+52730.22</f>
        <v>362062.37</v>
      </c>
      <c r="D10" s="50"/>
      <c r="E10" s="50"/>
      <c r="F10" s="50"/>
      <c r="G10" s="50"/>
      <c r="H10" s="50"/>
      <c r="I10" s="50"/>
      <c r="M10" s="50"/>
      <c r="N10" s="50"/>
      <c r="O10" s="50"/>
      <c r="P10" s="50"/>
      <c r="Q10" s="50"/>
    </row>
    <row r="11" spans="1:17" ht="12.75">
      <c r="A11" s="28"/>
      <c r="B11" s="26" t="s">
        <v>92</v>
      </c>
      <c r="C11" s="27">
        <f>304332.15+50538.34</f>
        <v>354870.49</v>
      </c>
      <c r="D11" s="50"/>
      <c r="E11" s="50"/>
      <c r="F11" s="50"/>
      <c r="G11" s="50"/>
      <c r="H11" s="50"/>
      <c r="I11" s="50"/>
      <c r="M11" s="50"/>
      <c r="N11" s="50"/>
      <c r="O11" s="50"/>
      <c r="P11" s="50"/>
      <c r="Q11" s="50"/>
    </row>
    <row r="12" spans="1:17" ht="12.75">
      <c r="A12" s="28"/>
      <c r="B12" s="28" t="s">
        <v>48</v>
      </c>
      <c r="C12" s="27">
        <f>C18</f>
        <v>387705.3399999999</v>
      </c>
      <c r="D12" s="50"/>
      <c r="E12" s="183"/>
      <c r="F12" s="183"/>
      <c r="G12" s="183"/>
      <c r="H12" s="183"/>
      <c r="I12" s="183"/>
      <c r="M12" s="183"/>
      <c r="N12" s="183"/>
      <c r="O12" s="183"/>
      <c r="P12" s="183"/>
      <c r="Q12" s="183"/>
    </row>
    <row r="13" spans="1:17" ht="12.75">
      <c r="A13" s="28"/>
      <c r="B13" s="28" t="s">
        <v>124</v>
      </c>
      <c r="C13" s="27">
        <f>C9+C11-C12</f>
        <v>-185570.7499999999</v>
      </c>
      <c r="D13" s="50"/>
      <c r="E13" s="183"/>
      <c r="F13" s="183"/>
      <c r="G13" s="183"/>
      <c r="H13" s="183"/>
      <c r="I13" s="183"/>
      <c r="M13" s="183"/>
      <c r="N13" s="183"/>
      <c r="O13" s="183"/>
      <c r="P13" s="183"/>
      <c r="Q13" s="183"/>
    </row>
    <row r="14" spans="1:17" ht="12.75">
      <c r="A14" s="88"/>
      <c r="B14" s="99"/>
      <c r="C14" s="83"/>
      <c r="D14" s="50"/>
      <c r="E14" s="183"/>
      <c r="F14" s="183"/>
      <c r="G14" s="183"/>
      <c r="H14" s="183"/>
      <c r="I14" s="183"/>
      <c r="M14" s="183"/>
      <c r="N14" s="183"/>
      <c r="O14" s="183"/>
      <c r="P14" s="183"/>
      <c r="Q14" s="183"/>
    </row>
    <row r="15" spans="1:17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M15" s="50"/>
      <c r="N15" s="50"/>
      <c r="O15" s="50"/>
      <c r="P15" s="50"/>
      <c r="Q15" s="50"/>
    </row>
    <row r="16" spans="1:17" ht="27" customHeight="1">
      <c r="A16" s="191"/>
      <c r="B16" s="192"/>
      <c r="C16" s="192"/>
      <c r="D16" s="50"/>
      <c r="E16" s="50"/>
      <c r="F16" s="50"/>
      <c r="G16" s="50"/>
      <c r="H16" s="50"/>
      <c r="I16" s="50"/>
      <c r="M16" s="50"/>
      <c r="N16" s="51"/>
      <c r="O16" s="50"/>
      <c r="P16" s="50"/>
      <c r="Q16" s="50"/>
    </row>
    <row r="17" spans="1:17" ht="12.75">
      <c r="A17" s="78"/>
      <c r="B17" s="79" t="s">
        <v>35</v>
      </c>
      <c r="C17" s="80"/>
      <c r="D17" s="50"/>
      <c r="E17" s="50"/>
      <c r="F17" s="51"/>
      <c r="G17" s="50"/>
      <c r="H17" s="50"/>
      <c r="I17" s="50"/>
      <c r="M17" s="50"/>
      <c r="N17" s="51"/>
      <c r="O17" s="50"/>
      <c r="P17" s="50"/>
      <c r="Q17" s="50"/>
    </row>
    <row r="18" spans="1:6" s="52" customFormat="1" ht="12.75">
      <c r="A18" s="32"/>
      <c r="B18" s="33" t="s">
        <v>2</v>
      </c>
      <c r="C18" s="34">
        <f>SUM(C19:C37)</f>
        <v>387705.3399999999</v>
      </c>
      <c r="F18" s="35"/>
    </row>
    <row r="19" spans="1:6" s="52" customFormat="1" ht="12.75">
      <c r="A19" s="36"/>
      <c r="B19" s="37" t="s">
        <v>523</v>
      </c>
      <c r="C19" s="38">
        <v>327.89</v>
      </c>
      <c r="F19" s="39"/>
    </row>
    <row r="20" spans="1:6" s="52" customFormat="1" ht="12.75">
      <c r="A20" s="36"/>
      <c r="B20" s="37" t="s">
        <v>516</v>
      </c>
      <c r="C20" s="38">
        <v>29953.25</v>
      </c>
      <c r="F20" s="39"/>
    </row>
    <row r="21" spans="1:6" s="52" customFormat="1" ht="12.75">
      <c r="A21" s="36"/>
      <c r="B21" s="37" t="s">
        <v>524</v>
      </c>
      <c r="C21" s="38">
        <v>126412.76</v>
      </c>
      <c r="F21" s="39"/>
    </row>
    <row r="22" spans="1:6" s="52" customFormat="1" ht="12.75">
      <c r="A22" s="36"/>
      <c r="B22" s="37" t="s">
        <v>517</v>
      </c>
      <c r="C22" s="38">
        <v>34901.2</v>
      </c>
      <c r="F22" s="39"/>
    </row>
    <row r="23" spans="1:6" s="52" customFormat="1" ht="12.75">
      <c r="A23" s="36"/>
      <c r="B23" s="37" t="s">
        <v>525</v>
      </c>
      <c r="C23" s="38">
        <v>2240.61</v>
      </c>
      <c r="F23" s="39"/>
    </row>
    <row r="24" spans="1:6" s="52" customFormat="1" ht="12.75">
      <c r="A24" s="36"/>
      <c r="B24" s="37" t="s">
        <v>538</v>
      </c>
      <c r="C24" s="38">
        <v>4046.93</v>
      </c>
      <c r="F24" s="39"/>
    </row>
    <row r="25" spans="1:6" s="52" customFormat="1" ht="12.75">
      <c r="A25" s="36"/>
      <c r="B25" s="37" t="s">
        <v>515</v>
      </c>
      <c r="C25" s="38">
        <v>3503.02</v>
      </c>
      <c r="F25" s="39"/>
    </row>
    <row r="26" spans="1:6" s="52" customFormat="1" ht="12.75">
      <c r="A26" s="36"/>
      <c r="B26" s="37" t="s">
        <v>529</v>
      </c>
      <c r="C26" s="38">
        <v>5873.12</v>
      </c>
      <c r="F26" s="39"/>
    </row>
    <row r="27" spans="1:6" s="52" customFormat="1" ht="12.75">
      <c r="A27" s="36"/>
      <c r="B27" s="37" t="s">
        <v>514</v>
      </c>
      <c r="C27" s="38">
        <v>4307.25</v>
      </c>
      <c r="F27" s="39"/>
    </row>
    <row r="28" spans="1:6" s="52" customFormat="1" ht="12.75">
      <c r="A28" s="36"/>
      <c r="B28" s="37" t="s">
        <v>513</v>
      </c>
      <c r="C28" s="38">
        <v>3126.81</v>
      </c>
      <c r="F28" s="39"/>
    </row>
    <row r="29" spans="1:6" s="52" customFormat="1" ht="12.75">
      <c r="A29" s="36"/>
      <c r="B29" s="37" t="s">
        <v>522</v>
      </c>
      <c r="C29" s="38">
        <v>435.41</v>
      </c>
      <c r="F29" s="39"/>
    </row>
    <row r="30" spans="1:6" s="52" customFormat="1" ht="12.75">
      <c r="A30" s="36"/>
      <c r="B30" s="37" t="s">
        <v>537</v>
      </c>
      <c r="C30" s="38">
        <v>690.96</v>
      </c>
      <c r="F30" s="39"/>
    </row>
    <row r="31" spans="1:6" s="52" customFormat="1" ht="12.75">
      <c r="A31" s="36"/>
      <c r="B31" s="37" t="s">
        <v>519</v>
      </c>
      <c r="C31" s="38">
        <v>2103.84</v>
      </c>
      <c r="F31" s="39"/>
    </row>
    <row r="32" spans="1:6" s="52" customFormat="1" ht="12.75">
      <c r="A32" s="36"/>
      <c r="B32" s="37" t="s">
        <v>521</v>
      </c>
      <c r="C32" s="38">
        <v>411.11</v>
      </c>
      <c r="F32" s="39"/>
    </row>
    <row r="33" spans="1:6" s="52" customFormat="1" ht="12.75">
      <c r="A33" s="36"/>
      <c r="B33" s="37" t="s">
        <v>518</v>
      </c>
      <c r="C33" s="38">
        <v>60694.11</v>
      </c>
      <c r="F33" s="39"/>
    </row>
    <row r="34" spans="1:6" s="52" customFormat="1" ht="12.75">
      <c r="A34" s="36"/>
      <c r="B34" s="37" t="s">
        <v>520</v>
      </c>
      <c r="C34" s="38">
        <v>83449.44</v>
      </c>
      <c r="F34" s="39"/>
    </row>
    <row r="35" spans="1:6" s="52" customFormat="1" ht="12.75">
      <c r="A35" s="36"/>
      <c r="B35" s="37" t="s">
        <v>527</v>
      </c>
      <c r="C35" s="38">
        <v>14225.81</v>
      </c>
      <c r="F35" s="39"/>
    </row>
    <row r="36" spans="1:6" s="52" customFormat="1" ht="12.75">
      <c r="A36" s="36"/>
      <c r="B36" s="37" t="s">
        <v>526</v>
      </c>
      <c r="C36" s="38">
        <v>28.03</v>
      </c>
      <c r="F36" s="39"/>
    </row>
    <row r="37" spans="1:6" s="52" customFormat="1" ht="12.75">
      <c r="A37" s="36"/>
      <c r="B37" s="37" t="s">
        <v>530</v>
      </c>
      <c r="C37" s="38">
        <v>10973.79</v>
      </c>
      <c r="F37" s="39"/>
    </row>
    <row r="38" spans="1:6" s="52" customFormat="1" ht="12.75">
      <c r="A38" s="40"/>
      <c r="B38" s="40"/>
      <c r="C38" s="41"/>
      <c r="F38" s="42"/>
    </row>
    <row r="39" spans="1:6" s="52" customFormat="1" ht="12.75">
      <c r="A39" s="43"/>
      <c r="B39" s="44" t="s">
        <v>3</v>
      </c>
      <c r="C39" s="45">
        <f>C18</f>
        <v>387705.3399999999</v>
      </c>
      <c r="F39" s="35"/>
    </row>
    <row r="41" spans="1:18" s="20" customFormat="1" ht="15.75">
      <c r="A41" s="186" t="s">
        <v>53</v>
      </c>
      <c r="B41" s="186"/>
      <c r="C41" s="186"/>
      <c r="R41" s="181"/>
    </row>
    <row r="42" spans="1:18" s="20" customFormat="1" ht="15.75">
      <c r="A42" s="185" t="s">
        <v>115</v>
      </c>
      <c r="B42" s="185"/>
      <c r="C42" s="185"/>
      <c r="R42" s="181"/>
    </row>
    <row r="44" spans="2:3" ht="12.75">
      <c r="B44" s="24" t="s">
        <v>123</v>
      </c>
      <c r="C44" s="24">
        <v>-38.24</v>
      </c>
    </row>
    <row r="45" spans="2:3" ht="12.75">
      <c r="B45" s="24" t="s">
        <v>51</v>
      </c>
      <c r="C45" s="93">
        <f>80447.6+15094.09</f>
        <v>95541.69</v>
      </c>
    </row>
    <row r="46" spans="2:3" ht="12.75">
      <c r="B46" s="26" t="s">
        <v>109</v>
      </c>
      <c r="C46" s="27">
        <f>80447.31+14429.17</f>
        <v>94876.48</v>
      </c>
    </row>
    <row r="47" spans="2:3" ht="12.75">
      <c r="B47" s="28" t="s">
        <v>107</v>
      </c>
      <c r="C47" s="27">
        <v>185925.32</v>
      </c>
    </row>
    <row r="48" spans="2:3" ht="12.75">
      <c r="B48" s="28" t="s">
        <v>117</v>
      </c>
      <c r="C48" s="27">
        <f>C44+C46-C47</f>
        <v>-91087.08000000002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64" t="s">
        <v>54</v>
      </c>
      <c r="B51" s="139" t="s">
        <v>363</v>
      </c>
      <c r="C51" s="65">
        <v>185925.32</v>
      </c>
      <c r="D51" s="66">
        <f aca="true" t="shared" si="0" ref="D51:L51">SUM(D52:D59)</f>
        <v>0</v>
      </c>
      <c r="E51" s="67">
        <f t="shared" si="0"/>
        <v>0</v>
      </c>
      <c r="F51" s="68">
        <f t="shared" si="0"/>
        <v>0</v>
      </c>
      <c r="G51" s="68">
        <f t="shared" si="0"/>
        <v>71942.5</v>
      </c>
      <c r="H51" s="68">
        <f t="shared" si="0"/>
        <v>51956.45</v>
      </c>
      <c r="I51" s="68">
        <f t="shared" si="0"/>
        <v>0</v>
      </c>
      <c r="J51" s="68">
        <f t="shared" si="0"/>
        <v>0</v>
      </c>
      <c r="K51" s="68">
        <f t="shared" si="0"/>
        <v>17552.37</v>
      </c>
      <c r="L51" s="68">
        <f t="shared" si="0"/>
        <v>18900</v>
      </c>
      <c r="M51" s="68">
        <f>SUM(M53:M59)</f>
        <v>22374</v>
      </c>
      <c r="N51" s="68">
        <f>SUM(N53:N59)</f>
        <v>0</v>
      </c>
      <c r="O51" s="68">
        <f>SUM(O53:O59)</f>
        <v>2509.04</v>
      </c>
      <c r="P51" s="63"/>
    </row>
    <row r="52" spans="1:16" s="52" customFormat="1" ht="12.75">
      <c r="A52" s="65">
        <v>54</v>
      </c>
      <c r="B52" s="15" t="s">
        <v>364</v>
      </c>
      <c r="C52" s="65"/>
      <c r="D52" s="71"/>
      <c r="F52" s="72"/>
      <c r="G52" s="73">
        <v>71942.5</v>
      </c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7" t="s">
        <v>100</v>
      </c>
      <c r="C53" s="65"/>
      <c r="D53" s="71"/>
      <c r="E53" s="72"/>
      <c r="F53" s="73"/>
      <c r="G53" s="73"/>
      <c r="H53" s="73">
        <v>51956.45</v>
      </c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365</v>
      </c>
      <c r="C54" s="65"/>
      <c r="D54" s="71"/>
      <c r="E54" s="72"/>
      <c r="F54" s="73"/>
      <c r="G54" s="73"/>
      <c r="H54" s="73"/>
      <c r="I54" s="73"/>
      <c r="J54" s="73"/>
      <c r="K54" s="73">
        <v>15422.08</v>
      </c>
      <c r="L54" s="73"/>
      <c r="M54" s="73"/>
      <c r="N54" s="73"/>
      <c r="O54" s="72"/>
      <c r="P54" s="63"/>
    </row>
    <row r="55" spans="1:16" s="52" customFormat="1" ht="12.75">
      <c r="A55" s="70"/>
      <c r="B55" s="7" t="s">
        <v>366</v>
      </c>
      <c r="C55" s="65"/>
      <c r="D55" s="71"/>
      <c r="E55" s="72"/>
      <c r="F55" s="73"/>
      <c r="G55" s="73"/>
      <c r="H55" s="73"/>
      <c r="I55" s="73"/>
      <c r="J55" s="73"/>
      <c r="K55" s="73">
        <v>2130.29</v>
      </c>
      <c r="L55" s="73"/>
      <c r="M55" s="73"/>
      <c r="N55" s="73"/>
      <c r="O55" s="72"/>
      <c r="P55" s="63"/>
    </row>
    <row r="56" spans="1:16" s="52" customFormat="1" ht="12.75">
      <c r="A56" s="70"/>
      <c r="B56" s="7" t="s">
        <v>367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18900</v>
      </c>
      <c r="M56" s="73"/>
      <c r="N56" s="73"/>
      <c r="O56" s="72"/>
      <c r="P56" s="63"/>
    </row>
    <row r="57" spans="1:16" s="52" customFormat="1" ht="38.25">
      <c r="A57" s="70"/>
      <c r="B57" s="9" t="s">
        <v>368</v>
      </c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>
        <v>22374</v>
      </c>
      <c r="N57" s="73"/>
      <c r="O57" s="72"/>
      <c r="P57" s="63"/>
    </row>
    <row r="58" spans="1:16" s="52" customFormat="1" ht="12.75">
      <c r="A58" s="70"/>
      <c r="B58" s="9" t="s">
        <v>349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2">
        <v>2509.04</v>
      </c>
      <c r="P58" s="63"/>
    </row>
  </sheetData>
  <sheetProtection/>
  <mergeCells count="20">
    <mergeCell ref="C15:C16"/>
    <mergeCell ref="A7:C7"/>
    <mergeCell ref="E2:I2"/>
    <mergeCell ref="M2:Q2"/>
    <mergeCell ref="E3:I3"/>
    <mergeCell ref="M3:Q3"/>
    <mergeCell ref="A3:C3"/>
    <mergeCell ref="E4:I4"/>
    <mergeCell ref="M4:Q4"/>
    <mergeCell ref="A6:C6"/>
    <mergeCell ref="A41:C41"/>
    <mergeCell ref="E14:I14"/>
    <mergeCell ref="M14:Q14"/>
    <mergeCell ref="A42:C42"/>
    <mergeCell ref="E12:I12"/>
    <mergeCell ref="M12:Q12"/>
    <mergeCell ref="E13:I13"/>
    <mergeCell ref="M13:Q13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6.8515625" style="48" customWidth="1"/>
    <col min="3" max="3" width="18.140625" style="56" customWidth="1"/>
    <col min="4" max="4" width="5.7109375" style="48" customWidth="1"/>
    <col min="5" max="5" width="8.8515625" style="48" customWidth="1"/>
    <col min="6" max="6" width="9.00390625" style="48" customWidth="1"/>
    <col min="7" max="7" width="6.140625" style="48" customWidth="1"/>
    <col min="8" max="8" width="5.8515625" style="48" customWidth="1"/>
    <col min="9" max="9" width="8.57421875" style="48" bestFit="1" customWidth="1"/>
    <col min="10" max="10" width="9.140625" style="48" customWidth="1"/>
    <col min="11" max="12" width="7.7109375" style="48" customWidth="1"/>
    <col min="13" max="13" width="6.57421875" style="48" customWidth="1"/>
    <col min="14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1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-187459.43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609208.62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564848.99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C38</f>
        <v>629817.0299999999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-252427.4699999999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95</v>
      </c>
      <c r="C17" s="80"/>
      <c r="D17" s="50"/>
      <c r="E17" s="50"/>
      <c r="F17" s="50"/>
      <c r="G17" s="50"/>
      <c r="H17" s="50"/>
      <c r="I17" s="50"/>
    </row>
    <row r="18" spans="1:9" ht="12.75">
      <c r="A18" s="79"/>
      <c r="B18" s="140" t="s">
        <v>2</v>
      </c>
      <c r="C18" s="34">
        <f>SUM(C19:C36)</f>
        <v>629817.0299999999</v>
      </c>
      <c r="D18" s="50"/>
      <c r="E18" s="49"/>
      <c r="F18" s="94"/>
      <c r="G18" s="49"/>
      <c r="H18" s="49"/>
      <c r="I18" s="49"/>
    </row>
    <row r="19" spans="1:6" s="52" customFormat="1" ht="12.75">
      <c r="A19" s="36"/>
      <c r="B19" s="37" t="s">
        <v>523</v>
      </c>
      <c r="C19" s="38">
        <v>525.55</v>
      </c>
      <c r="F19" s="95"/>
    </row>
    <row r="20" spans="1:6" s="52" customFormat="1" ht="12.75">
      <c r="A20" s="36"/>
      <c r="B20" s="37" t="s">
        <v>516</v>
      </c>
      <c r="C20" s="38">
        <v>56156.54</v>
      </c>
      <c r="F20" s="95"/>
    </row>
    <row r="21" spans="1:6" s="52" customFormat="1" ht="12.75">
      <c r="A21" s="36"/>
      <c r="B21" s="37" t="s">
        <v>524</v>
      </c>
      <c r="C21" s="38">
        <v>202625.3</v>
      </c>
      <c r="F21" s="95"/>
    </row>
    <row r="22" spans="1:6" s="52" customFormat="1" ht="12.75">
      <c r="A22" s="36"/>
      <c r="B22" s="37" t="s">
        <v>517</v>
      </c>
      <c r="C22" s="38">
        <v>57274.75</v>
      </c>
      <c r="F22" s="95"/>
    </row>
    <row r="23" spans="1:6" s="52" customFormat="1" ht="12.75">
      <c r="A23" s="36"/>
      <c r="B23" s="37" t="s">
        <v>525</v>
      </c>
      <c r="C23" s="38">
        <v>3591.45</v>
      </c>
      <c r="F23" s="95"/>
    </row>
    <row r="24" spans="1:6" s="52" customFormat="1" ht="12.75">
      <c r="A24" s="36"/>
      <c r="B24" s="37" t="s">
        <v>538</v>
      </c>
      <c r="C24" s="38">
        <v>6486.76</v>
      </c>
      <c r="F24" s="95"/>
    </row>
    <row r="25" spans="1:6" s="52" customFormat="1" ht="12.75">
      <c r="A25" s="36"/>
      <c r="B25" s="37" t="s">
        <v>515</v>
      </c>
      <c r="C25" s="38">
        <v>5614.93</v>
      </c>
      <c r="F25" s="95"/>
    </row>
    <row r="26" spans="1:6" s="52" customFormat="1" ht="12.75">
      <c r="A26" s="36"/>
      <c r="B26" s="37" t="s">
        <v>529</v>
      </c>
      <c r="C26" s="38">
        <v>9413.96</v>
      </c>
      <c r="F26" s="95"/>
    </row>
    <row r="27" spans="1:6" s="52" customFormat="1" ht="12.75">
      <c r="A27" s="36"/>
      <c r="B27" s="37" t="s">
        <v>514</v>
      </c>
      <c r="C27" s="38">
        <v>6904</v>
      </c>
      <c r="F27" s="95"/>
    </row>
    <row r="28" spans="1:6" s="52" customFormat="1" ht="12.75">
      <c r="A28" s="36"/>
      <c r="B28" s="37" t="s">
        <v>513</v>
      </c>
      <c r="C28" s="38">
        <v>5011.92</v>
      </c>
      <c r="F28" s="95"/>
    </row>
    <row r="29" spans="1:6" s="52" customFormat="1" ht="12.75">
      <c r="A29" s="36"/>
      <c r="B29" s="37" t="s">
        <v>522</v>
      </c>
      <c r="C29" s="38">
        <v>697.92</v>
      </c>
      <c r="F29" s="95"/>
    </row>
    <row r="30" spans="1:6" s="52" customFormat="1" ht="12.75">
      <c r="A30" s="36"/>
      <c r="B30" s="37" t="s">
        <v>519</v>
      </c>
      <c r="C30" s="38">
        <v>3372.23</v>
      </c>
      <c r="F30" s="95"/>
    </row>
    <row r="31" spans="1:6" s="52" customFormat="1" ht="12.75">
      <c r="A31" s="36"/>
      <c r="B31" s="37" t="s">
        <v>521</v>
      </c>
      <c r="C31" s="38">
        <v>658.96</v>
      </c>
      <c r="F31" s="95"/>
    </row>
    <row r="32" spans="1:6" s="52" customFormat="1" ht="12.75">
      <c r="A32" s="36"/>
      <c r="B32" s="37" t="s">
        <v>518</v>
      </c>
      <c r="C32" s="38">
        <v>97285.76</v>
      </c>
      <c r="F32" s="95"/>
    </row>
    <row r="33" spans="1:6" s="52" customFormat="1" ht="12.75">
      <c r="A33" s="36"/>
      <c r="B33" s="37" t="s">
        <v>520</v>
      </c>
      <c r="C33" s="38">
        <v>133759.96</v>
      </c>
      <c r="F33" s="95"/>
    </row>
    <row r="34" spans="1:6" s="52" customFormat="1" ht="12.75">
      <c r="A34" s="36"/>
      <c r="B34" s="37" t="s">
        <v>527</v>
      </c>
      <c r="C34" s="38">
        <v>22802.36</v>
      </c>
      <c r="F34" s="95"/>
    </row>
    <row r="35" spans="1:6" s="52" customFormat="1" ht="12.75">
      <c r="A35" s="36"/>
      <c r="B35" s="37" t="s">
        <v>526</v>
      </c>
      <c r="C35" s="38">
        <v>44.94</v>
      </c>
      <c r="F35" s="95"/>
    </row>
    <row r="36" spans="1:6" s="52" customFormat="1" ht="12.75">
      <c r="A36" s="36"/>
      <c r="B36" s="37" t="s">
        <v>530</v>
      </c>
      <c r="C36" s="38">
        <v>17589.74</v>
      </c>
      <c r="F36" s="95"/>
    </row>
    <row r="37" spans="1:6" s="52" customFormat="1" ht="12.75">
      <c r="A37" s="40"/>
      <c r="B37" s="40"/>
      <c r="C37" s="41"/>
      <c r="F37" s="96"/>
    </row>
    <row r="38" spans="1:6" s="52" customFormat="1" ht="12.75">
      <c r="A38" s="43"/>
      <c r="B38" s="44" t="s">
        <v>3</v>
      </c>
      <c r="C38" s="45">
        <f>C18</f>
        <v>629817.0299999999</v>
      </c>
      <c r="F38" s="94"/>
    </row>
    <row r="40" spans="1:3" s="20" customFormat="1" ht="15.75">
      <c r="A40" s="186" t="s">
        <v>53</v>
      </c>
      <c r="B40" s="186"/>
      <c r="C40" s="186"/>
    </row>
    <row r="41" spans="1:3" s="20" customFormat="1" ht="15.75">
      <c r="A41" s="185" t="s">
        <v>115</v>
      </c>
      <c r="B41" s="185"/>
      <c r="C41" s="185"/>
    </row>
    <row r="43" spans="2:3" ht="12.75">
      <c r="B43" s="24" t="s">
        <v>123</v>
      </c>
      <c r="C43" s="25">
        <v>221538.06</v>
      </c>
    </row>
    <row r="44" spans="2:3" ht="12.75">
      <c r="B44" s="24" t="s">
        <v>51</v>
      </c>
      <c r="C44" s="25">
        <v>157174.5</v>
      </c>
    </row>
    <row r="45" spans="2:3" ht="12.75">
      <c r="B45" s="26" t="s">
        <v>94</v>
      </c>
      <c r="C45" s="27">
        <v>150028.25</v>
      </c>
    </row>
    <row r="46" spans="2:3" ht="12.75">
      <c r="B46" s="28" t="s">
        <v>107</v>
      </c>
      <c r="C46" s="27">
        <v>83100.84</v>
      </c>
    </row>
    <row r="47" spans="2:3" ht="12.75">
      <c r="B47" s="28" t="s">
        <v>117</v>
      </c>
      <c r="C47" s="27">
        <f>C43+C45-C46</f>
        <v>288465.47</v>
      </c>
    </row>
    <row r="48" ht="13.5" thickBot="1"/>
    <row r="49" spans="1:16" s="52" customFormat="1" ht="14.25" thickBot="1">
      <c r="A49" s="57" t="s">
        <v>118</v>
      </c>
      <c r="B49" s="46" t="s">
        <v>55</v>
      </c>
      <c r="C49" s="58" t="s">
        <v>56</v>
      </c>
      <c r="D49" s="59" t="s">
        <v>57</v>
      </c>
      <c r="E49" s="60" t="s">
        <v>58</v>
      </c>
      <c r="F49" s="61" t="s">
        <v>59</v>
      </c>
      <c r="G49" s="61" t="s">
        <v>60</v>
      </c>
      <c r="H49" s="61" t="s">
        <v>61</v>
      </c>
      <c r="I49" s="61" t="s">
        <v>62</v>
      </c>
      <c r="J49" s="61" t="s">
        <v>63</v>
      </c>
      <c r="K49" s="61" t="s">
        <v>64</v>
      </c>
      <c r="L49" s="61" t="s">
        <v>65</v>
      </c>
      <c r="M49" s="61" t="s">
        <v>66</v>
      </c>
      <c r="N49" s="61" t="s">
        <v>67</v>
      </c>
      <c r="O49" s="62" t="s">
        <v>68</v>
      </c>
      <c r="P49" s="63"/>
    </row>
    <row r="50" spans="1:16" s="52" customFormat="1" ht="13.5" thickBot="1">
      <c r="A50" s="89" t="s">
        <v>54</v>
      </c>
      <c r="B50" s="90" t="s">
        <v>379</v>
      </c>
      <c r="C50" s="141">
        <f>D50+E50+F50+G50+H50+I50+J50+K50+L50+M50+N50+O50</f>
        <v>83100.84</v>
      </c>
      <c r="D50" s="66">
        <f>SUM(D52:D65)</f>
        <v>0</v>
      </c>
      <c r="E50" s="67">
        <f>E51+E52+E53+E54+E55+E56+E58+E63+E64</f>
        <v>21926.18</v>
      </c>
      <c r="F50" s="68">
        <f>F51+F52+F53+F54+F55+F56+F57+F58+F63+F64</f>
        <v>7149.21</v>
      </c>
      <c r="G50" s="68">
        <f>SUM(G52:G65)</f>
        <v>0</v>
      </c>
      <c r="H50" s="68">
        <f>SUM(H52:H65)</f>
        <v>0</v>
      </c>
      <c r="I50" s="101">
        <f>SUM(I51:I65)</f>
        <v>22223.18</v>
      </c>
      <c r="J50" s="68">
        <f>SUM(J52:J65)</f>
        <v>0</v>
      </c>
      <c r="K50" s="68">
        <f>SUM(K51:K65)</f>
        <v>1287.27</v>
      </c>
      <c r="L50" s="68">
        <f>SUM(L52:L65)</f>
        <v>0</v>
      </c>
      <c r="M50" s="68">
        <f>SUM(M53:M65)</f>
        <v>1006</v>
      </c>
      <c r="N50" s="68">
        <f>SUM(N53:N63)</f>
        <v>12285</v>
      </c>
      <c r="O50" s="69">
        <v>17224</v>
      </c>
      <c r="P50" s="63"/>
    </row>
    <row r="51" spans="1:16" s="52" customFormat="1" ht="12.75">
      <c r="A51" s="97">
        <v>55</v>
      </c>
      <c r="B51" s="13" t="s">
        <v>380</v>
      </c>
      <c r="C51" s="137"/>
      <c r="D51" s="66"/>
      <c r="E51" s="67">
        <v>11847.03</v>
      </c>
      <c r="F51" s="68"/>
      <c r="G51" s="68"/>
      <c r="H51" s="68"/>
      <c r="I51" s="73"/>
      <c r="J51" s="68"/>
      <c r="K51" s="73"/>
      <c r="L51" s="68"/>
      <c r="M51" s="73"/>
      <c r="N51" s="73"/>
      <c r="O51" s="72"/>
      <c r="P51" s="63"/>
    </row>
    <row r="52" spans="1:16" s="52" customFormat="1" ht="12.75">
      <c r="A52" s="70"/>
      <c r="B52" s="6" t="s">
        <v>381</v>
      </c>
      <c r="C52" s="70"/>
      <c r="D52" s="71"/>
      <c r="E52" s="52">
        <v>3589.15</v>
      </c>
      <c r="F52" s="72"/>
      <c r="G52" s="73"/>
      <c r="H52" s="73"/>
      <c r="I52" s="73"/>
      <c r="J52" s="73"/>
      <c r="K52" s="73"/>
      <c r="L52" s="73"/>
      <c r="M52" s="73"/>
      <c r="N52" s="73"/>
      <c r="O52" s="72"/>
      <c r="P52" s="63"/>
    </row>
    <row r="53" spans="1:16" s="52" customFormat="1" ht="12.75">
      <c r="A53" s="70"/>
      <c r="B53" s="14" t="s">
        <v>382</v>
      </c>
      <c r="C53" s="65"/>
      <c r="D53" s="71"/>
      <c r="E53" s="72"/>
      <c r="F53" s="72">
        <v>4625</v>
      </c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14" t="s">
        <v>383</v>
      </c>
      <c r="C54" s="65"/>
      <c r="D54" s="71"/>
      <c r="E54" s="72"/>
      <c r="F54" s="73">
        <v>2524.21</v>
      </c>
      <c r="G54" s="73"/>
      <c r="H54" s="73"/>
      <c r="I54" s="102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384</v>
      </c>
      <c r="C55" s="65"/>
      <c r="D55" s="71"/>
      <c r="E55" s="72">
        <v>6490</v>
      </c>
      <c r="F55" s="73"/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385</v>
      </c>
      <c r="C56" s="65"/>
      <c r="D56" s="71"/>
      <c r="E56" s="72"/>
      <c r="F56" s="73"/>
      <c r="G56" s="73"/>
      <c r="H56" s="73"/>
      <c r="I56" s="102">
        <v>22223.18</v>
      </c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386</v>
      </c>
      <c r="C57" s="65"/>
      <c r="D57" s="71"/>
      <c r="E57" s="72"/>
      <c r="F57" s="73"/>
      <c r="G57" s="73"/>
      <c r="H57" s="73"/>
      <c r="I57" s="73"/>
      <c r="J57" s="73"/>
      <c r="K57" s="73">
        <v>1287.27</v>
      </c>
      <c r="L57" s="73"/>
      <c r="M57" s="73"/>
      <c r="N57" s="73"/>
      <c r="O57" s="72"/>
      <c r="P57" s="63"/>
    </row>
    <row r="58" spans="1:16" s="52" customFormat="1" ht="12.75">
      <c r="A58" s="70"/>
      <c r="B58" s="9" t="s">
        <v>387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>
        <v>1006</v>
      </c>
      <c r="N58" s="73"/>
      <c r="O58" s="72"/>
      <c r="P58" s="63"/>
    </row>
    <row r="59" spans="1:16" s="52" customFormat="1" ht="12.75">
      <c r="A59" s="70"/>
      <c r="B59" s="7" t="s">
        <v>388</v>
      </c>
      <c r="C59" s="65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>
        <v>435</v>
      </c>
      <c r="O59" s="72"/>
      <c r="P59" s="63"/>
    </row>
    <row r="60" spans="1:16" s="52" customFormat="1" ht="25.5">
      <c r="A60" s="70"/>
      <c r="B60" s="7" t="s">
        <v>389</v>
      </c>
      <c r="C60" s="65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>
        <v>11209</v>
      </c>
      <c r="O60" s="72"/>
      <c r="P60" s="63"/>
    </row>
    <row r="61" spans="1:16" s="52" customFormat="1" ht="12.75">
      <c r="A61" s="70"/>
      <c r="B61" s="7" t="s">
        <v>348</v>
      </c>
      <c r="C61" s="65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2">
        <v>8677</v>
      </c>
      <c r="P61" s="63"/>
    </row>
    <row r="62" spans="1:16" s="52" customFormat="1" ht="25.5">
      <c r="A62" s="70"/>
      <c r="B62" s="7" t="s">
        <v>390</v>
      </c>
      <c r="C62" s="65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2">
        <v>8547</v>
      </c>
      <c r="P62" s="63"/>
    </row>
    <row r="63" spans="1:16" s="52" customFormat="1" ht="12.75">
      <c r="A63" s="70"/>
      <c r="B63" s="7" t="s">
        <v>391</v>
      </c>
      <c r="C63" s="65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>
        <v>641</v>
      </c>
      <c r="O63" s="72"/>
      <c r="P63" s="63"/>
    </row>
    <row r="64" ht="12.75">
      <c r="A64" s="142"/>
    </row>
    <row r="65" ht="12.75">
      <c r="A65" s="142"/>
    </row>
  </sheetData>
  <sheetProtection/>
  <mergeCells count="11">
    <mergeCell ref="C15:C16"/>
    <mergeCell ref="A40:C40"/>
    <mergeCell ref="A41:C41"/>
    <mergeCell ref="A6:C6"/>
    <mergeCell ref="A7:C7"/>
    <mergeCell ref="E2:I2"/>
    <mergeCell ref="E3:I3"/>
    <mergeCell ref="E4:I4"/>
    <mergeCell ref="A3:C3"/>
    <mergeCell ref="A15:A16"/>
    <mergeCell ref="B15:B1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7109375" style="48" customWidth="1"/>
    <col min="2" max="2" width="76.8515625" style="48" customWidth="1"/>
    <col min="3" max="3" width="18.140625" style="56" customWidth="1"/>
    <col min="4" max="4" width="9.140625" style="48" customWidth="1"/>
    <col min="5" max="5" width="8.00390625" style="48" customWidth="1"/>
    <col min="6" max="6" width="10.140625" style="48" bestFit="1" customWidth="1"/>
    <col min="7" max="7" width="9.140625" style="48" customWidth="1"/>
    <col min="8" max="8" width="9.57421875" style="48" customWidth="1"/>
    <col min="9" max="9" width="6.28125" style="48" customWidth="1"/>
    <col min="10" max="10" width="6.8515625" style="48" customWidth="1"/>
    <col min="11" max="12" width="9.140625" style="48" customWidth="1"/>
    <col min="13" max="13" width="6.140625" style="48" customWidth="1"/>
    <col min="14" max="14" width="9.140625" style="48" customWidth="1"/>
    <col min="15" max="15" width="8.0039062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2.75" customHeight="1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-135607.39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658815.85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646223.06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673325.61</v>
      </c>
      <c r="D12" s="50"/>
      <c r="E12" s="183"/>
      <c r="F12" s="183"/>
      <c r="G12" s="183"/>
      <c r="H12" s="183"/>
      <c r="I12" s="183"/>
    </row>
    <row r="13" spans="1:9" ht="12.75">
      <c r="A13" s="28"/>
      <c r="B13" s="28" t="s">
        <v>124</v>
      </c>
      <c r="C13" s="27">
        <f>C9+C11-C12</f>
        <v>-162709.93999999994</v>
      </c>
      <c r="D13" s="50"/>
      <c r="E13" s="183"/>
      <c r="F13" s="183"/>
      <c r="G13" s="183"/>
      <c r="H13" s="183"/>
      <c r="I13" s="183"/>
    </row>
    <row r="14" spans="1:9" ht="12.75">
      <c r="A14" s="88"/>
      <c r="B14" s="99"/>
      <c r="C14" s="83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50"/>
      <c r="F16" s="50"/>
      <c r="G16" s="50"/>
      <c r="H16" s="50"/>
      <c r="I16" s="50"/>
    </row>
    <row r="17" spans="1:9" ht="12.75">
      <c r="A17" s="78"/>
      <c r="B17" s="79" t="s">
        <v>96</v>
      </c>
      <c r="C17" s="80"/>
      <c r="D17" s="50"/>
      <c r="E17" s="50"/>
      <c r="F17" s="51"/>
      <c r="G17" s="50"/>
      <c r="H17" s="50"/>
      <c r="I17" s="50"/>
    </row>
    <row r="18" spans="1:6" s="52" customFormat="1" ht="12.75">
      <c r="A18" s="32"/>
      <c r="B18" s="33" t="s">
        <v>2</v>
      </c>
      <c r="C18" s="34">
        <f>SUM(C19:C38)</f>
        <v>673325.61</v>
      </c>
      <c r="F18" s="94"/>
    </row>
    <row r="19" spans="1:6" s="52" customFormat="1" ht="12.75">
      <c r="A19" s="36"/>
      <c r="B19" s="37" t="s">
        <v>523</v>
      </c>
      <c r="C19" s="38">
        <v>517.2</v>
      </c>
      <c r="F19" s="95"/>
    </row>
    <row r="20" spans="1:6" s="52" customFormat="1" ht="12.75">
      <c r="A20" s="36"/>
      <c r="B20" s="37" t="s">
        <v>516</v>
      </c>
      <c r="C20" s="38">
        <v>51456.83</v>
      </c>
      <c r="F20" s="95"/>
    </row>
    <row r="21" spans="1:6" s="52" customFormat="1" ht="12.75">
      <c r="A21" s="36"/>
      <c r="B21" s="37" t="s">
        <v>524</v>
      </c>
      <c r="C21" s="38">
        <v>199397.91</v>
      </c>
      <c r="F21" s="95"/>
    </row>
    <row r="22" spans="1:6" s="52" customFormat="1" ht="12.75">
      <c r="A22" s="36"/>
      <c r="B22" s="37" t="s">
        <v>517</v>
      </c>
      <c r="C22" s="38">
        <v>56396.18</v>
      </c>
      <c r="F22" s="95"/>
    </row>
    <row r="23" spans="1:6" s="52" customFormat="1" ht="12.75">
      <c r="A23" s="36"/>
      <c r="B23" s="37" t="s">
        <v>525</v>
      </c>
      <c r="C23" s="38">
        <v>3534.23</v>
      </c>
      <c r="F23" s="95"/>
    </row>
    <row r="24" spans="1:6" s="52" customFormat="1" ht="12.75">
      <c r="A24" s="36"/>
      <c r="B24" s="37" t="s">
        <v>531</v>
      </c>
      <c r="C24" s="38">
        <v>52001.74</v>
      </c>
      <c r="F24" s="95"/>
    </row>
    <row r="25" spans="1:6" s="52" customFormat="1" ht="12.75">
      <c r="A25" s="36"/>
      <c r="B25" s="37" t="s">
        <v>538</v>
      </c>
      <c r="C25" s="38">
        <v>6383.45</v>
      </c>
      <c r="F25" s="95"/>
    </row>
    <row r="26" spans="1:6" s="52" customFormat="1" ht="12.75">
      <c r="A26" s="36"/>
      <c r="B26" s="37" t="s">
        <v>515</v>
      </c>
      <c r="C26" s="38">
        <v>5525.51</v>
      </c>
      <c r="F26" s="95"/>
    </row>
    <row r="27" spans="1:6" s="52" customFormat="1" ht="12.75">
      <c r="A27" s="36"/>
      <c r="B27" s="37" t="s">
        <v>529</v>
      </c>
      <c r="C27" s="38">
        <v>9264</v>
      </c>
      <c r="F27" s="95"/>
    </row>
    <row r="28" spans="1:6" s="52" customFormat="1" ht="12.75">
      <c r="A28" s="36"/>
      <c r="B28" s="37" t="s">
        <v>514</v>
      </c>
      <c r="C28" s="38">
        <v>6794.06</v>
      </c>
      <c r="F28" s="95"/>
    </row>
    <row r="29" spans="1:6" s="52" customFormat="1" ht="12.75">
      <c r="A29" s="36"/>
      <c r="B29" s="37" t="s">
        <v>513</v>
      </c>
      <c r="C29" s="38">
        <v>4932.09</v>
      </c>
      <c r="F29" s="95"/>
    </row>
    <row r="30" spans="1:6" s="52" customFormat="1" ht="12.75">
      <c r="A30" s="36"/>
      <c r="B30" s="37" t="s">
        <v>522</v>
      </c>
      <c r="C30" s="38">
        <v>686.8</v>
      </c>
      <c r="F30" s="95"/>
    </row>
    <row r="31" spans="1:6" s="52" customFormat="1" ht="12.75">
      <c r="A31" s="36"/>
      <c r="B31" s="37" t="s">
        <v>519</v>
      </c>
      <c r="C31" s="38">
        <v>3318.51</v>
      </c>
      <c r="F31" s="95"/>
    </row>
    <row r="32" spans="1:6" s="52" customFormat="1" ht="12.75">
      <c r="A32" s="36"/>
      <c r="B32" s="37" t="s">
        <v>521</v>
      </c>
      <c r="C32" s="38">
        <v>648.47</v>
      </c>
      <c r="F32" s="95"/>
    </row>
    <row r="33" spans="1:6" s="52" customFormat="1" ht="12.75">
      <c r="A33" s="36"/>
      <c r="B33" s="37" t="s">
        <v>518</v>
      </c>
      <c r="C33" s="38">
        <v>95736.2</v>
      </c>
      <c r="F33" s="95"/>
    </row>
    <row r="34" spans="1:6" s="52" customFormat="1" ht="12.75">
      <c r="A34" s="36"/>
      <c r="B34" s="37" t="s">
        <v>520</v>
      </c>
      <c r="C34" s="38">
        <v>131629.46</v>
      </c>
      <c r="F34" s="95"/>
    </row>
    <row r="35" spans="1:6" s="52" customFormat="1" ht="12.75">
      <c r="A35" s="36"/>
      <c r="B35" s="37" t="s">
        <v>527</v>
      </c>
      <c r="C35" s="38">
        <v>22439.17</v>
      </c>
      <c r="F35" s="95"/>
    </row>
    <row r="36" spans="1:6" s="52" customFormat="1" ht="12.75">
      <c r="A36" s="36"/>
      <c r="B36" s="37" t="s">
        <v>532</v>
      </c>
      <c r="C36" s="38">
        <v>5310</v>
      </c>
      <c r="F36" s="95"/>
    </row>
    <row r="37" spans="1:6" s="52" customFormat="1" ht="12.75">
      <c r="A37" s="36"/>
      <c r="B37" s="37" t="s">
        <v>526</v>
      </c>
      <c r="C37" s="38">
        <v>44.22</v>
      </c>
      <c r="F37" s="95"/>
    </row>
    <row r="38" spans="1:6" s="52" customFormat="1" ht="12.75">
      <c r="A38" s="36"/>
      <c r="B38" s="37" t="s">
        <v>530</v>
      </c>
      <c r="C38" s="38">
        <v>17309.58</v>
      </c>
      <c r="F38" s="95"/>
    </row>
    <row r="39" spans="1:3" s="52" customFormat="1" ht="12.75">
      <c r="A39" s="40"/>
      <c r="B39" s="40"/>
      <c r="C39" s="41"/>
    </row>
    <row r="40" spans="1:3" s="52" customFormat="1" ht="12.75">
      <c r="A40" s="43"/>
      <c r="B40" s="44" t="s">
        <v>3</v>
      </c>
      <c r="C40" s="45">
        <f>C18</f>
        <v>673325.61</v>
      </c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82548.29</v>
      </c>
    </row>
    <row r="46" spans="2:3" ht="12.75">
      <c r="B46" s="24" t="s">
        <v>51</v>
      </c>
      <c r="C46" s="25">
        <v>195119.35</v>
      </c>
    </row>
    <row r="47" spans="2:3" ht="12.75">
      <c r="B47" s="26" t="s">
        <v>94</v>
      </c>
      <c r="C47" s="27">
        <v>152831.94</v>
      </c>
    </row>
    <row r="48" spans="2:3" ht="12.75">
      <c r="B48" s="28" t="s">
        <v>107</v>
      </c>
      <c r="C48" s="143">
        <v>225769.28</v>
      </c>
    </row>
    <row r="49" spans="2:3" ht="12.75">
      <c r="B49" s="28" t="s">
        <v>106</v>
      </c>
      <c r="C49" s="27">
        <f>C45+C47-C48</f>
        <v>9610.949999999983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392</v>
      </c>
      <c r="C52" s="65">
        <v>225769.28</v>
      </c>
      <c r="D52" s="66">
        <f aca="true" t="shared" si="0" ref="D52:L52">SUM(D53:D62)</f>
        <v>20624.51</v>
      </c>
      <c r="E52" s="67">
        <f t="shared" si="0"/>
        <v>0</v>
      </c>
      <c r="F52" s="68">
        <f t="shared" si="0"/>
        <v>0</v>
      </c>
      <c r="G52" s="68">
        <f t="shared" si="0"/>
        <v>68075</v>
      </c>
      <c r="H52" s="68">
        <f t="shared" si="0"/>
        <v>0</v>
      </c>
      <c r="I52" s="68">
        <f t="shared" si="0"/>
        <v>1818.7</v>
      </c>
      <c r="J52" s="68">
        <f t="shared" si="0"/>
        <v>0</v>
      </c>
      <c r="K52" s="68">
        <f t="shared" si="0"/>
        <v>29561.07</v>
      </c>
      <c r="L52" s="68">
        <f t="shared" si="0"/>
        <v>0</v>
      </c>
      <c r="M52" s="68">
        <f>SUM(M54:M62)</f>
        <v>4706</v>
      </c>
      <c r="N52" s="68">
        <f>SUM(N54:N62)</f>
        <v>82294</v>
      </c>
      <c r="O52" s="69">
        <v>9090</v>
      </c>
      <c r="P52" s="63"/>
    </row>
    <row r="53" spans="1:16" s="52" customFormat="1" ht="25.5">
      <c r="A53" s="70">
        <v>56</v>
      </c>
      <c r="B53" s="6" t="s">
        <v>393</v>
      </c>
      <c r="C53" s="70"/>
      <c r="D53" s="71">
        <v>20624.51</v>
      </c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12.75">
      <c r="A54" s="70"/>
      <c r="B54" s="7" t="s">
        <v>394</v>
      </c>
      <c r="C54" s="65"/>
      <c r="D54" s="71"/>
      <c r="E54" s="72"/>
      <c r="F54" s="73"/>
      <c r="G54" s="73">
        <v>68075</v>
      </c>
      <c r="H54" s="73"/>
      <c r="I54" s="73"/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6" t="s">
        <v>395</v>
      </c>
      <c r="C55" s="70"/>
      <c r="D55" s="71"/>
      <c r="F55" s="72"/>
      <c r="G55" s="73"/>
      <c r="H55" s="73"/>
      <c r="I55" s="73">
        <v>1818.7</v>
      </c>
      <c r="J55" s="73"/>
      <c r="K55" s="73"/>
      <c r="L55" s="73"/>
      <c r="M55" s="73"/>
      <c r="N55" s="73"/>
      <c r="O55" s="86"/>
      <c r="P55" s="63"/>
    </row>
    <row r="56" spans="1:16" s="52" customFormat="1" ht="12.75">
      <c r="A56" s="70"/>
      <c r="B56" s="7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396</v>
      </c>
      <c r="C57" s="65"/>
      <c r="D57" s="71"/>
      <c r="E57" s="72"/>
      <c r="F57" s="73"/>
      <c r="G57" s="73"/>
      <c r="H57" s="73"/>
      <c r="I57" s="73"/>
      <c r="J57" s="73"/>
      <c r="K57" s="73">
        <v>2633.23</v>
      </c>
      <c r="L57" s="73"/>
      <c r="M57" s="73"/>
      <c r="N57" s="73"/>
      <c r="O57" s="72"/>
      <c r="P57" s="63"/>
    </row>
    <row r="58" spans="1:16" s="52" customFormat="1" ht="12.75">
      <c r="A58" s="70"/>
      <c r="B58" s="7" t="s">
        <v>397</v>
      </c>
      <c r="C58" s="65"/>
      <c r="D58" s="71"/>
      <c r="E58" s="72"/>
      <c r="F58" s="73"/>
      <c r="G58" s="73"/>
      <c r="H58" s="73"/>
      <c r="I58" s="73"/>
      <c r="J58" s="73"/>
      <c r="K58" s="73">
        <v>26927.84</v>
      </c>
      <c r="L58" s="73"/>
      <c r="M58" s="73"/>
      <c r="N58" s="73"/>
      <c r="O58" s="72"/>
      <c r="P58" s="63"/>
    </row>
    <row r="59" spans="1:16" s="52" customFormat="1" ht="12.75">
      <c r="A59" s="70"/>
      <c r="B59" s="7" t="s">
        <v>398</v>
      </c>
      <c r="C59" s="65"/>
      <c r="D59" s="71"/>
      <c r="E59" s="72"/>
      <c r="F59" s="73"/>
      <c r="G59" s="73"/>
      <c r="H59" s="73"/>
      <c r="I59" s="73"/>
      <c r="J59" s="73"/>
      <c r="K59" s="73"/>
      <c r="L59" s="73"/>
      <c r="M59" s="73">
        <v>4706</v>
      </c>
      <c r="N59" s="73"/>
      <c r="O59" s="72"/>
      <c r="P59" s="63"/>
    </row>
    <row r="60" spans="1:16" s="52" customFormat="1" ht="63.75">
      <c r="A60" s="70"/>
      <c r="B60" s="9" t="s">
        <v>399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144">
        <v>82294</v>
      </c>
      <c r="O60" s="72"/>
      <c r="P60" s="63"/>
    </row>
    <row r="61" spans="1:16" s="52" customFormat="1" ht="12.75">
      <c r="A61" s="70"/>
      <c r="B61" s="9" t="s">
        <v>348</v>
      </c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2">
        <v>9090</v>
      </c>
      <c r="P61" s="63"/>
    </row>
    <row r="62" spans="1:16" s="52" customFormat="1" ht="12.75">
      <c r="A62" s="70"/>
      <c r="B62" s="9" t="s">
        <v>349</v>
      </c>
      <c r="C62" s="70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2">
        <v>9600</v>
      </c>
      <c r="P62" s="63"/>
    </row>
  </sheetData>
  <sheetProtection/>
  <mergeCells count="14">
    <mergeCell ref="A3:C3"/>
    <mergeCell ref="E2:I2"/>
    <mergeCell ref="E3:I3"/>
    <mergeCell ref="E4:I4"/>
    <mergeCell ref="E13:I13"/>
    <mergeCell ref="C15:C16"/>
    <mergeCell ref="A42:C42"/>
    <mergeCell ref="A43:C43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3">
      <selection activeCell="A3" sqref="A3:C3"/>
    </sheetView>
  </sheetViews>
  <sheetFormatPr defaultColWidth="9.140625" defaultRowHeight="12.75"/>
  <cols>
    <col min="1" max="1" width="7.7109375" style="48" customWidth="1"/>
    <col min="2" max="2" width="77.28125" style="48" customWidth="1"/>
    <col min="3" max="3" width="18.140625" style="56" customWidth="1"/>
    <col min="4" max="4" width="8.28125" style="48" customWidth="1"/>
    <col min="5" max="5" width="7.140625" style="48" customWidth="1"/>
    <col min="6" max="6" width="6.421875" style="48" customWidth="1"/>
    <col min="7" max="7" width="8.8515625" style="48" customWidth="1"/>
    <col min="8" max="8" width="6.57421875" style="48" customWidth="1"/>
    <col min="9" max="9" width="7.421875" style="48" customWidth="1"/>
    <col min="10" max="11" width="9.140625" style="48" customWidth="1"/>
    <col min="12" max="12" width="5.7109375" style="48" customWidth="1"/>
    <col min="13" max="13" width="6.8515625" style="48" customWidth="1"/>
    <col min="14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4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-331996.51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603731.88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565545.79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663401.0999999999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-429851.81999999983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3" s="52" customFormat="1" ht="12.75">
      <c r="A17" s="145"/>
      <c r="B17" s="32" t="s">
        <v>98</v>
      </c>
      <c r="C17" s="146"/>
    </row>
    <row r="18" spans="1:3" s="52" customFormat="1" ht="12.75">
      <c r="A18" s="32"/>
      <c r="B18" s="33" t="s">
        <v>2</v>
      </c>
      <c r="C18" s="34">
        <f>SUM(C19:C38)</f>
        <v>663401.0999999999</v>
      </c>
    </row>
    <row r="19" spans="1:3" s="52" customFormat="1" ht="12.75">
      <c r="A19" s="36"/>
      <c r="B19" s="37" t="s">
        <v>523</v>
      </c>
      <c r="C19" s="147">
        <v>521.4</v>
      </c>
    </row>
    <row r="20" spans="1:5" s="52" customFormat="1" ht="12.75">
      <c r="A20" s="36"/>
      <c r="B20" s="37" t="s">
        <v>516</v>
      </c>
      <c r="C20" s="148">
        <v>55919.28</v>
      </c>
      <c r="E20" s="39"/>
    </row>
    <row r="21" spans="1:5" s="52" customFormat="1" ht="12.75">
      <c r="A21" s="36"/>
      <c r="B21" s="37" t="s">
        <v>524</v>
      </c>
      <c r="C21" s="148">
        <v>201021.27</v>
      </c>
      <c r="E21" s="39"/>
    </row>
    <row r="22" spans="1:5" s="52" customFormat="1" ht="12.75">
      <c r="A22" s="36"/>
      <c r="B22" s="37" t="s">
        <v>517</v>
      </c>
      <c r="C22" s="148">
        <v>56708.62</v>
      </c>
      <c r="E22" s="39"/>
    </row>
    <row r="23" spans="1:5" s="52" customFormat="1" ht="12.75">
      <c r="A23" s="36"/>
      <c r="B23" s="37" t="s">
        <v>525</v>
      </c>
      <c r="C23" s="148">
        <v>3563.02</v>
      </c>
      <c r="E23" s="39"/>
    </row>
    <row r="24" spans="1:5" s="52" customFormat="1" ht="12.75">
      <c r="A24" s="36"/>
      <c r="B24" s="37" t="s">
        <v>531</v>
      </c>
      <c r="C24" s="148">
        <v>36265.08</v>
      </c>
      <c r="E24" s="39"/>
    </row>
    <row r="25" spans="1:5" s="52" customFormat="1" ht="12.75">
      <c r="A25" s="36"/>
      <c r="B25" s="37" t="s">
        <v>538</v>
      </c>
      <c r="C25" s="148">
        <v>6435.41</v>
      </c>
      <c r="E25" s="39"/>
    </row>
    <row r="26" spans="1:5" s="52" customFormat="1" ht="12.75">
      <c r="A26" s="36"/>
      <c r="B26" s="37" t="s">
        <v>515</v>
      </c>
      <c r="C26" s="148">
        <v>5570.48</v>
      </c>
      <c r="E26" s="39"/>
    </row>
    <row r="27" spans="1:5" s="52" customFormat="1" ht="12.75">
      <c r="A27" s="36"/>
      <c r="B27" s="37" t="s">
        <v>529</v>
      </c>
      <c r="C27" s="148">
        <v>9339.42</v>
      </c>
      <c r="E27" s="39"/>
    </row>
    <row r="28" spans="1:5" s="52" customFormat="1" ht="12.75">
      <c r="A28" s="36"/>
      <c r="B28" s="37" t="s">
        <v>514</v>
      </c>
      <c r="C28" s="148">
        <v>6849.35</v>
      </c>
      <c r="E28" s="39"/>
    </row>
    <row r="29" spans="1:5" s="52" customFormat="1" ht="12.75">
      <c r="A29" s="36"/>
      <c r="B29" s="37" t="s">
        <v>513</v>
      </c>
      <c r="C29" s="148">
        <v>4972.23</v>
      </c>
      <c r="E29" s="39"/>
    </row>
    <row r="30" spans="1:5" s="52" customFormat="1" ht="12.75">
      <c r="A30" s="36"/>
      <c r="B30" s="37" t="s">
        <v>522</v>
      </c>
      <c r="C30" s="148">
        <v>692.4</v>
      </c>
      <c r="E30" s="39"/>
    </row>
    <row r="31" spans="1:5" s="52" customFormat="1" ht="12.75">
      <c r="A31" s="36"/>
      <c r="B31" s="37" t="s">
        <v>519</v>
      </c>
      <c r="C31" s="148">
        <v>3345.52</v>
      </c>
      <c r="E31" s="39"/>
    </row>
    <row r="32" spans="1:5" s="52" customFormat="1" ht="12.75">
      <c r="A32" s="36"/>
      <c r="B32" s="37" t="s">
        <v>521</v>
      </c>
      <c r="C32" s="148">
        <v>653.75</v>
      </c>
      <c r="E32" s="39"/>
    </row>
    <row r="33" spans="1:5" s="52" customFormat="1" ht="12.75">
      <c r="A33" s="36"/>
      <c r="B33" s="37" t="s">
        <v>518</v>
      </c>
      <c r="C33" s="148">
        <v>96515.64</v>
      </c>
      <c r="E33" s="39"/>
    </row>
    <row r="34" spans="1:5" s="52" customFormat="1" ht="12.75">
      <c r="A34" s="36"/>
      <c r="B34" s="37" t="s">
        <v>520</v>
      </c>
      <c r="C34" s="148">
        <v>132701.08</v>
      </c>
      <c r="E34" s="39"/>
    </row>
    <row r="35" spans="1:5" s="52" customFormat="1" ht="12.75">
      <c r="A35" s="36"/>
      <c r="B35" s="37" t="s">
        <v>527</v>
      </c>
      <c r="C35" s="148">
        <v>22621.86</v>
      </c>
      <c r="E35" s="39"/>
    </row>
    <row r="36" spans="1:5" s="52" customFormat="1" ht="12.75">
      <c r="A36" s="36"/>
      <c r="B36" s="37" t="s">
        <v>532</v>
      </c>
      <c r="C36" s="148">
        <v>2210.2</v>
      </c>
      <c r="E36" s="39"/>
    </row>
    <row r="37" spans="1:5" s="52" customFormat="1" ht="12.75">
      <c r="A37" s="36"/>
      <c r="B37" s="37" t="s">
        <v>526</v>
      </c>
      <c r="C37" s="148">
        <v>44.58</v>
      </c>
      <c r="E37" s="39"/>
    </row>
    <row r="38" spans="1:5" s="52" customFormat="1" ht="12.75">
      <c r="A38" s="36"/>
      <c r="B38" s="37" t="s">
        <v>530</v>
      </c>
      <c r="C38" s="148">
        <v>17450.51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663401.0999999999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138142.27</v>
      </c>
    </row>
    <row r="46" spans="2:3" ht="12.75">
      <c r="B46" s="24" t="s">
        <v>51</v>
      </c>
      <c r="C46" s="25">
        <v>181452</v>
      </c>
    </row>
    <row r="47" spans="2:3" ht="12.75">
      <c r="B47" s="26" t="s">
        <v>94</v>
      </c>
      <c r="C47" s="27">
        <v>155518.2</v>
      </c>
    </row>
    <row r="48" spans="2:3" ht="12.75">
      <c r="B48" s="28" t="s">
        <v>107</v>
      </c>
      <c r="C48" s="27">
        <v>356949.96</v>
      </c>
    </row>
    <row r="49" spans="2:3" ht="12.75">
      <c r="B49" s="28" t="s">
        <v>117</v>
      </c>
      <c r="C49" s="27">
        <f>C45+C47-C48</f>
        <v>-63289.49000000005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125" t="s">
        <v>66</v>
      </c>
      <c r="N51" s="125" t="s">
        <v>67</v>
      </c>
      <c r="O51" s="126" t="s">
        <v>68</v>
      </c>
      <c r="P51" s="63"/>
    </row>
    <row r="52" spans="1:16" s="52" customFormat="1" ht="13.5" thickBot="1">
      <c r="A52" s="89" t="s">
        <v>54</v>
      </c>
      <c r="B52" s="90" t="s">
        <v>400</v>
      </c>
      <c r="C52" s="65">
        <v>356949.96</v>
      </c>
      <c r="D52" s="66">
        <f aca="true" t="shared" si="0" ref="D52:L52">SUM(D53:D60)</f>
        <v>0</v>
      </c>
      <c r="E52" s="67">
        <f t="shared" si="0"/>
        <v>3148.3</v>
      </c>
      <c r="F52" s="68">
        <f t="shared" si="0"/>
        <v>0</v>
      </c>
      <c r="G52" s="68">
        <f t="shared" si="0"/>
        <v>320000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2729.66</v>
      </c>
      <c r="L52" s="68">
        <f t="shared" si="0"/>
        <v>12936</v>
      </c>
      <c r="M52" s="68">
        <f>SUM(M54:M60)</f>
        <v>0</v>
      </c>
      <c r="N52" s="68">
        <f>SUM(N54:N60)</f>
        <v>4491</v>
      </c>
      <c r="O52" s="69">
        <v>13645</v>
      </c>
      <c r="P52" s="63"/>
    </row>
    <row r="53" spans="1:16" s="52" customFormat="1" ht="12.75">
      <c r="A53" s="97">
        <v>58</v>
      </c>
      <c r="B53" s="6" t="s">
        <v>401</v>
      </c>
      <c r="C53" s="70"/>
      <c r="D53" s="71"/>
      <c r="E53" s="72">
        <v>3148.3</v>
      </c>
      <c r="F53" s="73"/>
      <c r="G53" s="73"/>
      <c r="H53" s="73"/>
      <c r="I53" s="73"/>
      <c r="J53" s="73"/>
      <c r="K53" s="73"/>
      <c r="L53" s="73"/>
      <c r="M53" s="48"/>
      <c r="N53" s="73"/>
      <c r="O53" s="86"/>
      <c r="P53" s="63"/>
    </row>
    <row r="54" spans="1:16" s="52" customFormat="1" ht="12.75">
      <c r="A54" s="70"/>
      <c r="B54" s="6" t="s">
        <v>402</v>
      </c>
      <c r="C54" s="65"/>
      <c r="D54" s="71"/>
      <c r="E54" s="72"/>
      <c r="F54" s="73"/>
      <c r="G54" s="73">
        <v>320000</v>
      </c>
      <c r="H54" s="73"/>
      <c r="I54" s="73"/>
      <c r="J54" s="73"/>
      <c r="K54" s="73"/>
      <c r="L54" s="73"/>
      <c r="M54" s="77"/>
      <c r="N54" s="73"/>
      <c r="O54" s="72"/>
      <c r="P54" s="63"/>
    </row>
    <row r="55" spans="1:16" s="52" customFormat="1" ht="12.75">
      <c r="A55" s="70"/>
      <c r="B55" s="7" t="s">
        <v>403</v>
      </c>
      <c r="C55" s="65"/>
      <c r="D55" s="71"/>
      <c r="E55" s="72"/>
      <c r="F55" s="73"/>
      <c r="G55" s="73"/>
      <c r="H55" s="73"/>
      <c r="I55" s="73"/>
      <c r="J55" s="73"/>
      <c r="K55" s="73">
        <v>2729.66</v>
      </c>
      <c r="L55" s="73"/>
      <c r="M55" s="73"/>
      <c r="N55" s="73"/>
      <c r="O55" s="72"/>
      <c r="P55" s="63"/>
    </row>
    <row r="56" spans="1:16" s="52" customFormat="1" ht="12.75">
      <c r="A56" s="70"/>
      <c r="B56" s="7" t="s">
        <v>404</v>
      </c>
      <c r="C56" s="65"/>
      <c r="D56" s="71"/>
      <c r="E56" s="72"/>
      <c r="F56" s="73"/>
      <c r="G56" s="73"/>
      <c r="H56" s="73"/>
      <c r="I56" s="73"/>
      <c r="J56" s="73"/>
      <c r="K56" s="73"/>
      <c r="L56" s="73">
        <v>12936</v>
      </c>
      <c r="M56" s="73"/>
      <c r="N56" s="73"/>
      <c r="O56" s="72"/>
      <c r="P56" s="63"/>
    </row>
    <row r="57" spans="1:16" s="52" customFormat="1" ht="25.5">
      <c r="A57" s="70"/>
      <c r="B57" s="7" t="s">
        <v>405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4491</v>
      </c>
      <c r="O57" s="72"/>
      <c r="P57" s="63"/>
    </row>
    <row r="58" spans="1:16" s="52" customFormat="1" ht="12.75">
      <c r="A58" s="70"/>
      <c r="B58" s="7" t="s">
        <v>152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2">
        <v>7097</v>
      </c>
      <c r="P58" s="63"/>
    </row>
    <row r="59" spans="1:16" s="52" customFormat="1" ht="12.75">
      <c r="A59" s="70"/>
      <c r="B59" s="7" t="s">
        <v>406</v>
      </c>
      <c r="C59" s="65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2">
        <v>748</v>
      </c>
      <c r="P59" s="63"/>
    </row>
    <row r="60" spans="1:16" s="52" customFormat="1" ht="12.75">
      <c r="A60" s="70"/>
      <c r="B60" s="9" t="s">
        <v>349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2">
        <v>5800</v>
      </c>
      <c r="P60" s="63"/>
    </row>
  </sheetData>
  <sheetProtection/>
  <mergeCells count="14">
    <mergeCell ref="E2:I2"/>
    <mergeCell ref="E3:I3"/>
    <mergeCell ref="E4:I4"/>
    <mergeCell ref="A3:C3"/>
    <mergeCell ref="E15:I15"/>
    <mergeCell ref="C15:C16"/>
    <mergeCell ref="A42:C42"/>
    <mergeCell ref="A43:C43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140625" style="48" customWidth="1"/>
    <col min="3" max="3" width="18.140625" style="56" customWidth="1"/>
    <col min="4" max="4" width="6.28125" style="48" customWidth="1"/>
    <col min="5" max="5" width="6.7109375" style="48" customWidth="1"/>
    <col min="6" max="6" width="5.7109375" style="48" customWidth="1"/>
    <col min="7" max="7" width="4.8515625" style="48" customWidth="1"/>
    <col min="8" max="8" width="8.28125" style="48" customWidth="1"/>
    <col min="9" max="9" width="6.57421875" style="48" customWidth="1"/>
    <col min="10" max="10" width="7.00390625" style="48" customWidth="1"/>
    <col min="11" max="11" width="9.140625" style="48" customWidth="1"/>
    <col min="12" max="12" width="6.8515625" style="48" customWidth="1"/>
    <col min="13" max="13" width="6.28125" style="48" customWidth="1"/>
    <col min="14" max="14" width="7.7109375" style="48" customWidth="1"/>
    <col min="15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2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-81168.36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327142.17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313355.54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303826.99999999994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-71639.81999999995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3" s="52" customFormat="1" ht="12.75">
      <c r="A17" s="145"/>
      <c r="B17" s="32" t="s">
        <v>99</v>
      </c>
      <c r="C17" s="146"/>
    </row>
    <row r="18" spans="1:6" s="52" customFormat="1" ht="12.75">
      <c r="A18" s="32"/>
      <c r="B18" s="33" t="s">
        <v>2</v>
      </c>
      <c r="C18" s="34">
        <f>SUM(C19:C38)</f>
        <v>303826.99999999994</v>
      </c>
      <c r="F18" s="94"/>
    </row>
    <row r="19" spans="1:6" s="52" customFormat="1" ht="12.75">
      <c r="A19" s="36"/>
      <c r="B19" s="37" t="s">
        <v>523</v>
      </c>
      <c r="C19" s="38">
        <v>254.19</v>
      </c>
      <c r="F19" s="95"/>
    </row>
    <row r="20" spans="1:6" s="52" customFormat="1" ht="12.75">
      <c r="A20" s="36"/>
      <c r="B20" s="37" t="s">
        <v>516</v>
      </c>
      <c r="C20" s="38">
        <v>25321.69</v>
      </c>
      <c r="F20" s="95"/>
    </row>
    <row r="21" spans="1:6" s="52" customFormat="1" ht="12.75">
      <c r="A21" s="36"/>
      <c r="B21" s="37" t="s">
        <v>524</v>
      </c>
      <c r="C21" s="38">
        <v>98004.11</v>
      </c>
      <c r="F21" s="95"/>
    </row>
    <row r="22" spans="1:6" s="52" customFormat="1" ht="12.75">
      <c r="A22" s="36"/>
      <c r="B22" s="37" t="s">
        <v>517</v>
      </c>
      <c r="C22" s="38">
        <v>26842.22</v>
      </c>
      <c r="F22" s="95"/>
    </row>
    <row r="23" spans="1:6" s="52" customFormat="1" ht="12.75">
      <c r="A23" s="36"/>
      <c r="B23" s="37" t="s">
        <v>525</v>
      </c>
      <c r="C23" s="38">
        <v>1737.08</v>
      </c>
      <c r="F23" s="95"/>
    </row>
    <row r="24" spans="1:6" s="52" customFormat="1" ht="12.75">
      <c r="A24" s="36"/>
      <c r="B24" s="37" t="s">
        <v>538</v>
      </c>
      <c r="C24" s="38">
        <v>3137.47</v>
      </c>
      <c r="F24" s="95"/>
    </row>
    <row r="25" spans="1:6" s="52" customFormat="1" ht="12.75">
      <c r="A25" s="36"/>
      <c r="B25" s="37" t="s">
        <v>515</v>
      </c>
      <c r="C25" s="38">
        <v>2715.78</v>
      </c>
      <c r="F25" s="95"/>
    </row>
    <row r="26" spans="1:6" s="52" customFormat="1" ht="12.75">
      <c r="A26" s="36"/>
      <c r="B26" s="37" t="s">
        <v>529</v>
      </c>
      <c r="C26" s="38">
        <v>4553.27</v>
      </c>
      <c r="F26" s="95"/>
    </row>
    <row r="27" spans="1:6" s="52" customFormat="1" ht="12.75">
      <c r="A27" s="36"/>
      <c r="B27" s="37" t="s">
        <v>514</v>
      </c>
      <c r="C27" s="38">
        <v>3339.26</v>
      </c>
      <c r="F27" s="95"/>
    </row>
    <row r="28" spans="1:6" s="52" customFormat="1" ht="12.75">
      <c r="A28" s="36"/>
      <c r="B28" s="37" t="s">
        <v>513</v>
      </c>
      <c r="C28" s="38">
        <v>2424.12</v>
      </c>
      <c r="F28" s="95"/>
    </row>
    <row r="29" spans="1:6" s="52" customFormat="1" ht="12.75">
      <c r="A29" s="36"/>
      <c r="B29" s="37" t="s">
        <v>533</v>
      </c>
      <c r="C29" s="38">
        <v>840</v>
      </c>
      <c r="F29" s="95"/>
    </row>
    <row r="30" spans="1:6" s="52" customFormat="1" ht="12.75">
      <c r="A30" s="36"/>
      <c r="B30" s="37" t="s">
        <v>522</v>
      </c>
      <c r="C30" s="38">
        <v>337.55</v>
      </c>
      <c r="F30" s="95"/>
    </row>
    <row r="31" spans="1:6" s="52" customFormat="1" ht="12.75">
      <c r="A31" s="36"/>
      <c r="B31" s="37" t="s">
        <v>519</v>
      </c>
      <c r="C31" s="38">
        <v>1631.05</v>
      </c>
      <c r="F31" s="95"/>
    </row>
    <row r="32" spans="1:6" s="52" customFormat="1" ht="12.75">
      <c r="A32" s="36"/>
      <c r="B32" s="37" t="s">
        <v>521</v>
      </c>
      <c r="C32" s="38">
        <v>318.72</v>
      </c>
      <c r="F32" s="95"/>
    </row>
    <row r="33" spans="1:6" s="52" customFormat="1" ht="12.75">
      <c r="A33" s="36"/>
      <c r="B33" s="37" t="s">
        <v>518</v>
      </c>
      <c r="C33" s="38">
        <v>47054.37</v>
      </c>
      <c r="F33" s="95"/>
    </row>
    <row r="34" spans="1:6" s="52" customFormat="1" ht="12.75">
      <c r="A34" s="36"/>
      <c r="B34" s="37" t="s">
        <v>520</v>
      </c>
      <c r="C34" s="38">
        <v>64695.9</v>
      </c>
      <c r="F34" s="95"/>
    </row>
    <row r="35" spans="1:6" s="52" customFormat="1" ht="12.75">
      <c r="A35" s="36"/>
      <c r="B35" s="37" t="s">
        <v>527</v>
      </c>
      <c r="C35" s="38">
        <v>11028.85</v>
      </c>
      <c r="F35" s="95"/>
    </row>
    <row r="36" spans="1:6" s="52" customFormat="1" ht="12.75">
      <c r="A36" s="36"/>
      <c r="B36" s="37" t="s">
        <v>532</v>
      </c>
      <c r="C36" s="38">
        <v>1062</v>
      </c>
      <c r="F36" s="95"/>
    </row>
    <row r="37" spans="1:6" s="52" customFormat="1" ht="12.75">
      <c r="A37" s="36"/>
      <c r="B37" s="37" t="s">
        <v>526</v>
      </c>
      <c r="C37" s="38">
        <v>21.73</v>
      </c>
      <c r="F37" s="95"/>
    </row>
    <row r="38" spans="1:6" s="52" customFormat="1" ht="12.75">
      <c r="A38" s="36"/>
      <c r="B38" s="37" t="s">
        <v>530</v>
      </c>
      <c r="C38" s="38">
        <v>8507.64</v>
      </c>
      <c r="F38" s="95"/>
    </row>
    <row r="39" spans="1:3" s="52" customFormat="1" ht="12.75">
      <c r="A39" s="40"/>
      <c r="B39" s="40"/>
      <c r="C39" s="41"/>
    </row>
    <row r="40" spans="1:3" s="52" customFormat="1" ht="12.75">
      <c r="A40" s="43"/>
      <c r="B40" s="44" t="s">
        <v>3</v>
      </c>
      <c r="C40" s="45">
        <f>C18</f>
        <v>303826.99999999994</v>
      </c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122743.88</v>
      </c>
    </row>
    <row r="46" spans="2:3" ht="12.75">
      <c r="B46" s="24" t="s">
        <v>51</v>
      </c>
      <c r="C46" s="25">
        <v>73588.2</v>
      </c>
    </row>
    <row r="47" spans="2:3" ht="12.75">
      <c r="B47" s="26" t="s">
        <v>94</v>
      </c>
      <c r="C47" s="27">
        <v>65227.37</v>
      </c>
    </row>
    <row r="48" spans="2:3" ht="12.75">
      <c r="B48" s="28" t="s">
        <v>107</v>
      </c>
      <c r="C48" s="27">
        <v>174754.51</v>
      </c>
    </row>
    <row r="49" spans="2:3" ht="12.75">
      <c r="B49" s="28" t="s">
        <v>117</v>
      </c>
      <c r="C49" s="27">
        <f>C45+C47-C48</f>
        <v>13216.73999999999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407</v>
      </c>
      <c r="C52" s="65">
        <v>174754.51</v>
      </c>
      <c r="D52" s="66">
        <f aca="true" t="shared" si="0" ref="D52:L52">SUM(D53:D64)</f>
        <v>0</v>
      </c>
      <c r="E52" s="67">
        <f t="shared" si="0"/>
        <v>49205.009999999995</v>
      </c>
      <c r="F52" s="68">
        <f t="shared" si="0"/>
        <v>48825.810000000005</v>
      </c>
      <c r="G52" s="68">
        <f t="shared" si="0"/>
        <v>63439.41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8738.91</v>
      </c>
      <c r="L52" s="68">
        <f t="shared" si="0"/>
        <v>3495.37</v>
      </c>
      <c r="M52" s="68">
        <f>SUM(M54:M64)</f>
        <v>0</v>
      </c>
      <c r="N52" s="68">
        <f>SUM(N54:N64)</f>
        <v>1050</v>
      </c>
      <c r="O52" s="69">
        <f>SUM(O64:O67)</f>
        <v>0</v>
      </c>
      <c r="P52" s="63"/>
    </row>
    <row r="53" spans="1:16" s="52" customFormat="1" ht="13.5" thickBot="1">
      <c r="A53" s="70">
        <v>59</v>
      </c>
      <c r="B53" s="13" t="s">
        <v>380</v>
      </c>
      <c r="C53" s="149"/>
      <c r="D53" s="71"/>
      <c r="E53" s="72">
        <v>17820.98</v>
      </c>
      <c r="F53" s="73"/>
      <c r="G53" s="73"/>
      <c r="H53" s="73"/>
      <c r="I53" s="73"/>
      <c r="J53" s="73"/>
      <c r="K53" s="73"/>
      <c r="L53" s="73"/>
      <c r="M53" s="48"/>
      <c r="N53" s="73"/>
      <c r="O53" s="86"/>
      <c r="P53" s="63"/>
    </row>
    <row r="54" spans="1:16" s="52" customFormat="1" ht="13.5" thickBot="1">
      <c r="A54" s="70"/>
      <c r="B54" s="150" t="s">
        <v>408</v>
      </c>
      <c r="C54" s="151"/>
      <c r="D54" s="71"/>
      <c r="E54" s="72">
        <v>31384.03</v>
      </c>
      <c r="F54" s="73"/>
      <c r="G54" s="73"/>
      <c r="H54" s="73"/>
      <c r="I54" s="73"/>
      <c r="J54" s="73"/>
      <c r="K54" s="73"/>
      <c r="L54" s="73"/>
      <c r="M54" s="77"/>
      <c r="N54" s="73"/>
      <c r="O54" s="72"/>
      <c r="P54" s="63"/>
    </row>
    <row r="55" spans="1:16" s="52" customFormat="1" ht="12.75">
      <c r="A55" s="70"/>
      <c r="B55" s="7" t="s">
        <v>409</v>
      </c>
      <c r="C55" s="65"/>
      <c r="D55" s="71"/>
      <c r="E55" s="72"/>
      <c r="F55" s="72">
        <v>35728.8</v>
      </c>
      <c r="G55" s="73"/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410</v>
      </c>
      <c r="C56" s="65"/>
      <c r="D56" s="71"/>
      <c r="E56" s="72"/>
      <c r="F56" s="72">
        <v>13097.01</v>
      </c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411</v>
      </c>
      <c r="C57" s="65"/>
      <c r="D57" s="71"/>
      <c r="E57" s="72"/>
      <c r="F57" s="73"/>
      <c r="G57" s="73">
        <v>63439.41</v>
      </c>
      <c r="H57" s="73"/>
      <c r="I57" s="73"/>
      <c r="J57" s="73"/>
      <c r="K57" s="73"/>
      <c r="L57" s="73"/>
      <c r="M57" s="73"/>
      <c r="N57" s="73"/>
      <c r="O57" s="72"/>
      <c r="P57" s="63"/>
    </row>
    <row r="58" spans="1:16" s="52" customFormat="1" ht="12.75">
      <c r="A58" s="70"/>
      <c r="B58" s="9" t="s">
        <v>412</v>
      </c>
      <c r="C58" s="70"/>
      <c r="D58" s="71"/>
      <c r="E58" s="72"/>
      <c r="F58" s="73"/>
      <c r="G58" s="73"/>
      <c r="H58" s="73"/>
      <c r="I58" s="73"/>
      <c r="J58" s="73"/>
      <c r="K58" s="73">
        <v>2255.04</v>
      </c>
      <c r="L58" s="73"/>
      <c r="M58" s="73"/>
      <c r="N58" s="73"/>
      <c r="O58" s="72"/>
      <c r="P58" s="63"/>
    </row>
    <row r="59" spans="1:16" s="52" customFormat="1" ht="12.75">
      <c r="A59" s="70"/>
      <c r="B59" s="9" t="s">
        <v>413</v>
      </c>
      <c r="C59" s="70"/>
      <c r="D59" s="71"/>
      <c r="E59" s="72"/>
      <c r="F59" s="73"/>
      <c r="G59" s="73"/>
      <c r="H59" s="73"/>
      <c r="I59" s="73"/>
      <c r="J59" s="73"/>
      <c r="K59" s="73">
        <v>6483.87</v>
      </c>
      <c r="L59" s="73"/>
      <c r="M59" s="73"/>
      <c r="N59" s="73"/>
      <c r="O59" s="72"/>
      <c r="P59" s="63"/>
    </row>
    <row r="60" spans="1:16" s="52" customFormat="1" ht="12.75">
      <c r="A60" s="70"/>
      <c r="B60" s="9" t="s">
        <v>414</v>
      </c>
      <c r="C60" s="70"/>
      <c r="D60" s="71"/>
      <c r="E60" s="72"/>
      <c r="F60" s="73"/>
      <c r="G60" s="73"/>
      <c r="H60" s="73"/>
      <c r="I60" s="73"/>
      <c r="J60" s="73"/>
      <c r="K60" s="152"/>
      <c r="L60" s="73">
        <v>3495.37</v>
      </c>
      <c r="M60" s="73"/>
      <c r="N60" s="73"/>
      <c r="O60" s="72"/>
      <c r="P60" s="63"/>
    </row>
    <row r="61" spans="1:16" s="52" customFormat="1" ht="12.75">
      <c r="A61" s="70"/>
      <c r="B61" s="9" t="s">
        <v>415</v>
      </c>
      <c r="C61" s="70"/>
      <c r="D61" s="71"/>
      <c r="E61" s="72"/>
      <c r="F61" s="73"/>
      <c r="G61" s="73"/>
      <c r="H61" s="73"/>
      <c r="I61" s="73"/>
      <c r="J61" s="73"/>
      <c r="K61" s="152"/>
      <c r="L61" s="73"/>
      <c r="M61" s="73"/>
      <c r="N61" s="73">
        <v>1050</v>
      </c>
      <c r="O61" s="72"/>
      <c r="P61" s="63"/>
    </row>
  </sheetData>
  <sheetProtection/>
  <mergeCells count="12">
    <mergeCell ref="A42:C42"/>
    <mergeCell ref="A43:C43"/>
    <mergeCell ref="E16:I16"/>
    <mergeCell ref="A6:C6"/>
    <mergeCell ref="A7:C7"/>
    <mergeCell ref="E2:I2"/>
    <mergeCell ref="E3:I3"/>
    <mergeCell ref="E4:I4"/>
    <mergeCell ref="A3:C3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5.8515625" style="48" customWidth="1"/>
    <col min="5" max="5" width="7.421875" style="48" customWidth="1"/>
    <col min="6" max="6" width="7.7109375" style="48" customWidth="1"/>
    <col min="7" max="8" width="5.7109375" style="48" customWidth="1"/>
    <col min="9" max="9" width="6.7109375" style="48" customWidth="1"/>
    <col min="10" max="10" width="9.140625" style="48" customWidth="1"/>
    <col min="11" max="11" width="6.00390625" style="48" customWidth="1"/>
    <col min="12" max="12" width="9.140625" style="48" customWidth="1"/>
    <col min="13" max="13" width="6.28125" style="48" customWidth="1"/>
    <col min="14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3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-160213.83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420581.49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383649.26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462494.2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-239058.77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26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SUM(C19:C38)</f>
        <v>462494.2</v>
      </c>
      <c r="E18" s="35"/>
    </row>
    <row r="19" spans="1:5" s="52" customFormat="1" ht="12.75">
      <c r="A19" s="36"/>
      <c r="B19" s="37" t="s">
        <v>523</v>
      </c>
      <c r="C19" s="38">
        <v>383.36</v>
      </c>
      <c r="E19" s="39"/>
    </row>
    <row r="20" spans="1:5" s="52" customFormat="1" ht="12.75">
      <c r="A20" s="36"/>
      <c r="B20" s="37" t="s">
        <v>516</v>
      </c>
      <c r="C20" s="38">
        <v>40468.7</v>
      </c>
      <c r="E20" s="39"/>
    </row>
    <row r="21" spans="1:5" s="52" customFormat="1" ht="12.75">
      <c r="A21" s="36"/>
      <c r="B21" s="37" t="s">
        <v>524</v>
      </c>
      <c r="C21" s="38">
        <v>147794.63</v>
      </c>
      <c r="E21" s="39"/>
    </row>
    <row r="22" spans="1:5" s="52" customFormat="1" ht="12.75">
      <c r="A22" s="36"/>
      <c r="B22" s="37" t="s">
        <v>517</v>
      </c>
      <c r="C22" s="38">
        <v>40286.38</v>
      </c>
      <c r="E22" s="39"/>
    </row>
    <row r="23" spans="1:5" s="52" customFormat="1" ht="12.75">
      <c r="A23" s="36"/>
      <c r="B23" s="37" t="s">
        <v>525</v>
      </c>
      <c r="C23" s="38">
        <v>2619.59</v>
      </c>
      <c r="E23" s="39"/>
    </row>
    <row r="24" spans="1:5" s="52" customFormat="1" ht="12.75">
      <c r="A24" s="36"/>
      <c r="B24" s="37" t="s">
        <v>538</v>
      </c>
      <c r="C24" s="38">
        <v>4731.43</v>
      </c>
      <c r="E24" s="39"/>
    </row>
    <row r="25" spans="1:5" s="52" customFormat="1" ht="12.75">
      <c r="A25" s="36"/>
      <c r="B25" s="37" t="s">
        <v>515</v>
      </c>
      <c r="C25" s="38">
        <v>4095.52</v>
      </c>
      <c r="E25" s="39"/>
    </row>
    <row r="26" spans="1:5" s="52" customFormat="1" ht="12.75">
      <c r="A26" s="36"/>
      <c r="B26" s="37" t="s">
        <v>529</v>
      </c>
      <c r="C26" s="38">
        <v>6866.52</v>
      </c>
      <c r="E26" s="39"/>
    </row>
    <row r="27" spans="1:5" s="52" customFormat="1" ht="12.75">
      <c r="A27" s="36"/>
      <c r="B27" s="37" t="s">
        <v>514</v>
      </c>
      <c r="C27" s="38">
        <v>5035.77</v>
      </c>
      <c r="E27" s="39"/>
    </row>
    <row r="28" spans="1:5" s="52" customFormat="1" ht="12.75">
      <c r="A28" s="36"/>
      <c r="B28" s="37" t="s">
        <v>513</v>
      </c>
      <c r="C28" s="38">
        <v>3655.68</v>
      </c>
      <c r="E28" s="39"/>
    </row>
    <row r="29" spans="1:5" s="52" customFormat="1" ht="12.75">
      <c r="A29" s="36"/>
      <c r="B29" s="37" t="s">
        <v>533</v>
      </c>
      <c r="C29" s="38">
        <v>840</v>
      </c>
      <c r="E29" s="39"/>
    </row>
    <row r="30" spans="1:5" s="52" customFormat="1" ht="12.75">
      <c r="A30" s="36"/>
      <c r="B30" s="37" t="s">
        <v>522</v>
      </c>
      <c r="C30" s="38">
        <v>509.06</v>
      </c>
      <c r="E30" s="39"/>
    </row>
    <row r="31" spans="1:5" s="52" customFormat="1" ht="12.75">
      <c r="A31" s="36"/>
      <c r="B31" s="37" t="s">
        <v>519</v>
      </c>
      <c r="C31" s="38">
        <v>2459.69</v>
      </c>
      <c r="E31" s="39"/>
    </row>
    <row r="32" spans="1:5" s="52" customFormat="1" ht="12.75">
      <c r="A32" s="36"/>
      <c r="B32" s="37" t="s">
        <v>521</v>
      </c>
      <c r="C32" s="38">
        <v>480.65</v>
      </c>
      <c r="E32" s="39"/>
    </row>
    <row r="33" spans="1:5" s="52" customFormat="1" ht="12.75">
      <c r="A33" s="36"/>
      <c r="B33" s="37" t="s">
        <v>518</v>
      </c>
      <c r="C33" s="38">
        <v>70960.12</v>
      </c>
      <c r="E33" s="39"/>
    </row>
    <row r="34" spans="1:5" s="52" customFormat="1" ht="12.75">
      <c r="A34" s="36"/>
      <c r="B34" s="37" t="s">
        <v>520</v>
      </c>
      <c r="C34" s="38">
        <v>97564.37</v>
      </c>
      <c r="E34" s="39"/>
    </row>
    <row r="35" spans="1:5" s="52" customFormat="1" ht="12.75">
      <c r="A35" s="36"/>
      <c r="B35" s="37" t="s">
        <v>527</v>
      </c>
      <c r="C35" s="38">
        <v>16632.02</v>
      </c>
      <c r="E35" s="39"/>
    </row>
    <row r="36" spans="1:5" s="52" customFormat="1" ht="12.75">
      <c r="A36" s="36"/>
      <c r="B36" s="37" t="s">
        <v>532</v>
      </c>
      <c r="C36" s="38">
        <v>4248</v>
      </c>
      <c r="E36" s="39"/>
    </row>
    <row r="37" spans="1:5" s="52" customFormat="1" ht="12.75">
      <c r="A37" s="36"/>
      <c r="B37" s="37" t="s">
        <v>526</v>
      </c>
      <c r="C37" s="38">
        <v>32.78</v>
      </c>
      <c r="E37" s="39"/>
    </row>
    <row r="38" spans="1:5" s="52" customFormat="1" ht="12.75">
      <c r="A38" s="36"/>
      <c r="B38" s="37" t="s">
        <v>530</v>
      </c>
      <c r="C38" s="38">
        <v>12829.93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462494.2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-16818.07</v>
      </c>
    </row>
    <row r="46" spans="2:3" ht="12.75">
      <c r="B46" s="24" t="s">
        <v>51</v>
      </c>
      <c r="C46" s="25">
        <v>114255.18</v>
      </c>
    </row>
    <row r="47" spans="2:3" ht="12.75">
      <c r="B47" s="26" t="s">
        <v>94</v>
      </c>
      <c r="C47" s="27">
        <v>105877.23</v>
      </c>
    </row>
    <row r="48" spans="2:3" ht="12.75">
      <c r="B48" s="28" t="s">
        <v>107</v>
      </c>
      <c r="C48" s="27">
        <v>19695.91</v>
      </c>
    </row>
    <row r="49" spans="2:3" ht="12.75">
      <c r="B49" s="28" t="s">
        <v>117</v>
      </c>
      <c r="C49" s="27">
        <f>C45+C47-C48</f>
        <v>69363.25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416</v>
      </c>
      <c r="C52" s="65">
        <v>19695.91</v>
      </c>
      <c r="D52" s="66">
        <f aca="true" t="shared" si="0" ref="D52:L52">SUM(D53:D59)</f>
        <v>0</v>
      </c>
      <c r="E52" s="67">
        <f t="shared" si="0"/>
        <v>4238.3</v>
      </c>
      <c r="F52" s="68">
        <f t="shared" si="0"/>
        <v>0</v>
      </c>
      <c r="G52" s="68">
        <f t="shared" si="0"/>
        <v>6824.61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0</v>
      </c>
      <c r="M52" s="68">
        <f>SUM(M54:M59)</f>
        <v>5651</v>
      </c>
      <c r="N52" s="68">
        <f>SUM(N54:N59)</f>
        <v>2982</v>
      </c>
      <c r="O52" s="69"/>
      <c r="P52" s="63"/>
    </row>
    <row r="53" spans="1:16" s="52" customFormat="1" ht="12.75">
      <c r="A53" s="70">
        <v>62</v>
      </c>
      <c r="B53" s="6" t="s">
        <v>100</v>
      </c>
      <c r="C53" s="70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25.5">
      <c r="A54" s="70"/>
      <c r="B54" s="7" t="s">
        <v>417</v>
      </c>
      <c r="C54" s="65"/>
      <c r="D54" s="71"/>
      <c r="E54" s="72">
        <v>4238.3</v>
      </c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418</v>
      </c>
      <c r="C55" s="65"/>
      <c r="D55" s="71"/>
      <c r="E55" s="72"/>
      <c r="F55" s="73"/>
      <c r="G55" s="73">
        <v>6824.61</v>
      </c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12.75">
      <c r="A56" s="70"/>
      <c r="B56" s="7" t="s">
        <v>419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>
        <v>5651</v>
      </c>
      <c r="N56" s="73"/>
      <c r="O56" s="72"/>
      <c r="P56" s="63"/>
    </row>
    <row r="57" spans="1:16" s="52" customFormat="1" ht="12.75">
      <c r="A57" s="70"/>
      <c r="B57" s="9" t="s">
        <v>420</v>
      </c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723</v>
      </c>
      <c r="O57" s="72"/>
      <c r="P57" s="63"/>
    </row>
    <row r="58" spans="1:16" s="52" customFormat="1" ht="12.75">
      <c r="A58" s="70"/>
      <c r="B58" s="9" t="s">
        <v>421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1459</v>
      </c>
      <c r="O58" s="72"/>
      <c r="P58" s="63"/>
    </row>
    <row r="59" spans="1:16" s="52" customFormat="1" ht="12.75">
      <c r="A59" s="70"/>
      <c r="B59" s="9" t="s">
        <v>422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>
        <v>800</v>
      </c>
      <c r="O59" s="72"/>
      <c r="P59" s="63"/>
    </row>
  </sheetData>
  <sheetProtection/>
  <mergeCells count="13">
    <mergeCell ref="E16:I16"/>
    <mergeCell ref="E17:I17"/>
    <mergeCell ref="A3:C3"/>
    <mergeCell ref="E2:I2"/>
    <mergeCell ref="E3:I3"/>
    <mergeCell ref="E4:I4"/>
    <mergeCell ref="A42:C42"/>
    <mergeCell ref="A43:C43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9.140625" style="48" customWidth="1"/>
    <col min="5" max="5" width="7.00390625" style="48" customWidth="1"/>
    <col min="6" max="6" width="7.8515625" style="48" customWidth="1"/>
    <col min="7" max="7" width="9.140625" style="48" customWidth="1"/>
    <col min="8" max="8" width="10.421875" style="48" customWidth="1"/>
    <col min="9" max="9" width="5.57421875" style="48" customWidth="1"/>
    <col min="10" max="10" width="6.140625" style="48" customWidth="1"/>
    <col min="11" max="11" width="7.57421875" style="48" customWidth="1"/>
    <col min="12" max="12" width="6.421875" style="48" customWidth="1"/>
    <col min="13" max="13" width="6.57421875" style="48" customWidth="1"/>
    <col min="14" max="14" width="9.140625" style="48" customWidth="1"/>
    <col min="15" max="15" width="6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10" ht="12.75">
      <c r="A2" s="91"/>
      <c r="B2" s="91"/>
      <c r="C2" s="92"/>
      <c r="D2" s="50"/>
      <c r="E2" s="183"/>
      <c r="F2" s="183"/>
      <c r="G2" s="183"/>
      <c r="H2" s="183"/>
      <c r="I2" s="183"/>
      <c r="J2" s="50"/>
    </row>
    <row r="3" spans="1:10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J3" s="50"/>
    </row>
    <row r="4" spans="1:10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</row>
    <row r="5" spans="1:10" ht="12.75">
      <c r="A5" s="28"/>
      <c r="B5" s="22"/>
      <c r="C5" s="27"/>
      <c r="D5" s="50"/>
      <c r="E5" s="50"/>
      <c r="F5" s="50"/>
      <c r="G5" s="50"/>
      <c r="H5" s="50"/>
      <c r="I5" s="50"/>
      <c r="J5" s="50"/>
    </row>
    <row r="6" spans="1:10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J6" s="19"/>
    </row>
    <row r="7" spans="1:10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J7" s="19"/>
    </row>
    <row r="8" spans="1:10" ht="12.75">
      <c r="A8" s="23"/>
      <c r="B8" s="23"/>
      <c r="C8" s="23"/>
      <c r="D8" s="50"/>
      <c r="E8" s="50"/>
      <c r="F8" s="51"/>
      <c r="G8" s="50"/>
      <c r="H8" s="50"/>
      <c r="I8" s="50"/>
      <c r="J8" s="50"/>
    </row>
    <row r="9" spans="1:10" ht="12.75">
      <c r="A9" s="23"/>
      <c r="B9" s="24" t="s">
        <v>123</v>
      </c>
      <c r="C9" s="25">
        <v>-184648.58</v>
      </c>
      <c r="D9" s="50"/>
      <c r="E9" s="50"/>
      <c r="F9" s="74"/>
      <c r="G9" s="50"/>
      <c r="H9" s="50"/>
      <c r="I9" s="50"/>
      <c r="J9" s="50"/>
    </row>
    <row r="10" spans="1:10" ht="12.75">
      <c r="A10" s="23"/>
      <c r="B10" s="24" t="s">
        <v>51</v>
      </c>
      <c r="C10" s="25">
        <v>461789.71</v>
      </c>
      <c r="D10" s="50"/>
      <c r="E10" s="50"/>
      <c r="F10" s="50"/>
      <c r="G10" s="50"/>
      <c r="H10" s="50"/>
      <c r="I10" s="50"/>
      <c r="J10" s="50"/>
    </row>
    <row r="11" spans="1:10" ht="12.75">
      <c r="A11" s="28"/>
      <c r="B11" s="26" t="s">
        <v>94</v>
      </c>
      <c r="C11" s="27">
        <v>430673.8</v>
      </c>
      <c r="D11" s="50"/>
      <c r="E11" s="50"/>
      <c r="F11" s="50"/>
      <c r="G11" s="50"/>
      <c r="H11" s="50"/>
      <c r="I11" s="50"/>
      <c r="J11" s="50"/>
    </row>
    <row r="12" spans="1:10" ht="12.75">
      <c r="A12" s="28"/>
      <c r="B12" s="28" t="s">
        <v>48</v>
      </c>
      <c r="C12" s="27">
        <f>C40</f>
        <v>460652.49999999994</v>
      </c>
      <c r="D12" s="50"/>
      <c r="E12" s="183"/>
      <c r="F12" s="183"/>
      <c r="G12" s="183"/>
      <c r="H12" s="183"/>
      <c r="I12" s="183"/>
      <c r="J12" s="50"/>
    </row>
    <row r="13" spans="1:10" ht="12.75">
      <c r="A13" s="28"/>
      <c r="B13" s="28" t="s">
        <v>124</v>
      </c>
      <c r="C13" s="27">
        <f>C9+C11-C12</f>
        <v>-214627.27999999994</v>
      </c>
      <c r="D13" s="50"/>
      <c r="E13" s="183"/>
      <c r="F13" s="183"/>
      <c r="G13" s="183"/>
      <c r="H13" s="183"/>
      <c r="I13" s="183"/>
      <c r="J13" s="50"/>
    </row>
    <row r="14" spans="1:10" ht="12.75">
      <c r="A14" s="88"/>
      <c r="B14" s="99"/>
      <c r="C14" s="83"/>
      <c r="D14" s="50"/>
      <c r="E14" s="183"/>
      <c r="F14" s="183"/>
      <c r="G14" s="183"/>
      <c r="H14" s="183"/>
      <c r="I14" s="183"/>
      <c r="J14" s="50"/>
    </row>
    <row r="15" spans="1:10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J15" s="50"/>
    </row>
    <row r="16" spans="1:10" ht="12.75">
      <c r="A16" s="191"/>
      <c r="B16" s="192"/>
      <c r="C16" s="192"/>
      <c r="D16" s="50"/>
      <c r="E16" s="50"/>
      <c r="F16" s="50"/>
      <c r="G16" s="50"/>
      <c r="H16" s="50"/>
      <c r="I16" s="50"/>
      <c r="J16" s="50"/>
    </row>
    <row r="17" spans="1:10" ht="12.75">
      <c r="A17" s="78"/>
      <c r="B17" s="79" t="s">
        <v>24</v>
      </c>
      <c r="C17" s="80"/>
      <c r="D17" s="50"/>
      <c r="E17" s="50"/>
      <c r="F17" s="51"/>
      <c r="G17" s="50"/>
      <c r="H17" s="50"/>
      <c r="I17" s="50"/>
      <c r="J17" s="50"/>
    </row>
    <row r="18" spans="1:5" s="52" customFormat="1" ht="12.75">
      <c r="A18" s="32"/>
      <c r="B18" s="33" t="s">
        <v>2</v>
      </c>
      <c r="C18" s="34">
        <f>SUM(C19:C38)</f>
        <v>460652.49999999994</v>
      </c>
      <c r="E18" s="35"/>
    </row>
    <row r="19" spans="1:5" s="52" customFormat="1" ht="12.75">
      <c r="A19" s="36"/>
      <c r="B19" s="37" t="s">
        <v>523</v>
      </c>
      <c r="C19" s="38">
        <v>381.38</v>
      </c>
      <c r="E19" s="39"/>
    </row>
    <row r="20" spans="1:5" s="52" customFormat="1" ht="12.75">
      <c r="A20" s="36"/>
      <c r="B20" s="37" t="s">
        <v>516</v>
      </c>
      <c r="C20" s="38">
        <v>40902.12</v>
      </c>
      <c r="E20" s="39"/>
    </row>
    <row r="21" spans="1:5" s="52" customFormat="1" ht="12.75">
      <c r="A21" s="36"/>
      <c r="B21" s="37" t="s">
        <v>524</v>
      </c>
      <c r="C21" s="38">
        <v>147033.21</v>
      </c>
      <c r="E21" s="39"/>
    </row>
    <row r="22" spans="1:5" s="52" customFormat="1" ht="12.75">
      <c r="A22" s="36"/>
      <c r="B22" s="37" t="s">
        <v>517</v>
      </c>
      <c r="C22" s="38">
        <v>37805.89</v>
      </c>
      <c r="E22" s="39"/>
    </row>
    <row r="23" spans="1:5" s="52" customFormat="1" ht="12.75">
      <c r="A23" s="36"/>
      <c r="B23" s="37" t="s">
        <v>525</v>
      </c>
      <c r="C23" s="38">
        <v>2606.09</v>
      </c>
      <c r="E23" s="39"/>
    </row>
    <row r="24" spans="1:5" s="52" customFormat="1" ht="12.75">
      <c r="A24" s="36"/>
      <c r="B24" s="37" t="s">
        <v>531</v>
      </c>
      <c r="C24" s="38">
        <v>6673.83</v>
      </c>
      <c r="E24" s="39"/>
    </row>
    <row r="25" spans="1:5" s="52" customFormat="1" ht="12.75">
      <c r="A25" s="36"/>
      <c r="B25" s="37" t="s">
        <v>538</v>
      </c>
      <c r="C25" s="38">
        <v>4707.07</v>
      </c>
      <c r="E25" s="39"/>
    </row>
    <row r="26" spans="1:5" s="52" customFormat="1" ht="12.75">
      <c r="A26" s="36"/>
      <c r="B26" s="37" t="s">
        <v>515</v>
      </c>
      <c r="C26" s="38">
        <v>4074.43</v>
      </c>
      <c r="E26" s="39"/>
    </row>
    <row r="27" spans="1:5" s="52" customFormat="1" ht="12.75">
      <c r="A27" s="36"/>
      <c r="B27" s="37" t="s">
        <v>529</v>
      </c>
      <c r="C27" s="38">
        <v>6831.14</v>
      </c>
      <c r="E27" s="39"/>
    </row>
    <row r="28" spans="1:5" s="52" customFormat="1" ht="12.75">
      <c r="A28" s="36"/>
      <c r="B28" s="37" t="s">
        <v>514</v>
      </c>
      <c r="C28" s="38">
        <v>5009.83</v>
      </c>
      <c r="E28" s="39"/>
    </row>
    <row r="29" spans="1:5" s="52" customFormat="1" ht="12.75">
      <c r="A29" s="36"/>
      <c r="B29" s="37" t="s">
        <v>513</v>
      </c>
      <c r="C29" s="38">
        <v>3636.84</v>
      </c>
      <c r="E29" s="39"/>
    </row>
    <row r="30" spans="1:5" s="52" customFormat="1" ht="12.75">
      <c r="A30" s="36"/>
      <c r="B30" s="37" t="s">
        <v>522</v>
      </c>
      <c r="C30" s="38">
        <v>506.44</v>
      </c>
      <c r="E30" s="39"/>
    </row>
    <row r="31" spans="1:5" s="52" customFormat="1" ht="12.75">
      <c r="A31" s="36"/>
      <c r="B31" s="37" t="s">
        <v>519</v>
      </c>
      <c r="C31" s="38">
        <v>2447.02</v>
      </c>
      <c r="E31" s="39"/>
    </row>
    <row r="32" spans="1:5" s="52" customFormat="1" ht="12.75">
      <c r="A32" s="36"/>
      <c r="B32" s="37" t="s">
        <v>521</v>
      </c>
      <c r="C32" s="38">
        <v>478.17</v>
      </c>
      <c r="E32" s="39"/>
    </row>
    <row r="33" spans="1:5" s="52" customFormat="1" ht="12.75">
      <c r="A33" s="36"/>
      <c r="B33" s="37" t="s">
        <v>518</v>
      </c>
      <c r="C33" s="38">
        <v>70594.53</v>
      </c>
      <c r="E33" s="39"/>
    </row>
    <row r="34" spans="1:5" s="52" customFormat="1" ht="12.75">
      <c r="A34" s="36"/>
      <c r="B34" s="37" t="s">
        <v>520</v>
      </c>
      <c r="C34" s="38">
        <v>97061.72</v>
      </c>
      <c r="E34" s="39"/>
    </row>
    <row r="35" spans="1:5" s="52" customFormat="1" ht="12.75">
      <c r="A35" s="36"/>
      <c r="B35" s="37" t="s">
        <v>527</v>
      </c>
      <c r="C35" s="38">
        <v>16546.33</v>
      </c>
      <c r="E35" s="39"/>
    </row>
    <row r="36" spans="1:5" s="52" customFormat="1" ht="12.75">
      <c r="A36" s="36"/>
      <c r="B36" s="37" t="s">
        <v>536</v>
      </c>
      <c r="C36" s="38">
        <v>560</v>
      </c>
      <c r="E36" s="39"/>
    </row>
    <row r="37" spans="1:5" s="52" customFormat="1" ht="12.75">
      <c r="A37" s="36"/>
      <c r="B37" s="37" t="s">
        <v>526</v>
      </c>
      <c r="C37" s="38">
        <v>32.61</v>
      </c>
      <c r="E37" s="39"/>
    </row>
    <row r="38" spans="1:5" s="52" customFormat="1" ht="12.75">
      <c r="A38" s="36"/>
      <c r="B38" s="37" t="s">
        <v>530</v>
      </c>
      <c r="C38" s="38">
        <v>12763.85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460652.49999999994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85040.4</v>
      </c>
    </row>
    <row r="46" spans="2:3" ht="12.75">
      <c r="B46" s="24" t="s">
        <v>51</v>
      </c>
      <c r="C46" s="25">
        <v>114191.25</v>
      </c>
    </row>
    <row r="47" spans="2:3" ht="12.75">
      <c r="B47" s="26" t="s">
        <v>94</v>
      </c>
      <c r="C47" s="27">
        <v>108614.24</v>
      </c>
    </row>
    <row r="48" spans="2:3" ht="12.75">
      <c r="B48" s="28" t="s">
        <v>107</v>
      </c>
      <c r="C48" s="27">
        <v>116218</v>
      </c>
    </row>
    <row r="49" spans="2:3" ht="12.75">
      <c r="B49" s="28" t="s">
        <v>117</v>
      </c>
      <c r="C49" s="27">
        <f>C45+C47-C48</f>
        <v>77436.64000000001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423</v>
      </c>
      <c r="C52" s="65">
        <v>116218</v>
      </c>
      <c r="D52" s="66">
        <f aca="true" t="shared" si="0" ref="D52:L52">SUM(D53:D59)</f>
        <v>54353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3238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0</v>
      </c>
      <c r="M52" s="68">
        <f>SUM(M54:M59)</f>
        <v>56296</v>
      </c>
      <c r="N52" s="68">
        <f>SUM(N54:N59)</f>
        <v>0</v>
      </c>
      <c r="O52" s="69">
        <f>SUM(O57)</f>
        <v>2331</v>
      </c>
      <c r="P52" s="63"/>
    </row>
    <row r="53" spans="1:16" s="52" customFormat="1" ht="12.75">
      <c r="A53" s="97">
        <v>64</v>
      </c>
      <c r="B53" s="6" t="s">
        <v>424</v>
      </c>
      <c r="C53" s="70"/>
      <c r="D53" s="72">
        <v>54353</v>
      </c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12.75">
      <c r="A54" s="70"/>
      <c r="B54" s="7" t="s">
        <v>425</v>
      </c>
      <c r="C54" s="65"/>
      <c r="D54" s="71"/>
      <c r="E54" s="72"/>
      <c r="F54" s="73"/>
      <c r="G54" s="73"/>
      <c r="H54" s="73">
        <v>3238</v>
      </c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426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1649</v>
      </c>
      <c r="N55" s="73"/>
      <c r="O55" s="72"/>
      <c r="P55" s="63"/>
    </row>
    <row r="56" spans="1:16" s="52" customFormat="1" ht="25.5">
      <c r="A56" s="70"/>
      <c r="B56" s="6" t="s">
        <v>427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>
        <v>54647</v>
      </c>
      <c r="N56" s="73"/>
      <c r="O56" s="72"/>
      <c r="P56" s="63"/>
    </row>
    <row r="57" spans="1:16" s="52" customFormat="1" ht="12.75">
      <c r="A57" s="70"/>
      <c r="B57" s="7" t="s">
        <v>428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2">
        <v>2331</v>
      </c>
      <c r="P57" s="63"/>
    </row>
    <row r="58" spans="1:15" ht="12.75">
      <c r="A58" s="87"/>
      <c r="B58" s="2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4">
    <mergeCell ref="A3:C3"/>
    <mergeCell ref="E2:I2"/>
    <mergeCell ref="E3:I3"/>
    <mergeCell ref="E4:I4"/>
    <mergeCell ref="E13:I13"/>
    <mergeCell ref="C15:C16"/>
    <mergeCell ref="A42:C42"/>
    <mergeCell ref="A43:C43"/>
    <mergeCell ref="E14:I14"/>
    <mergeCell ref="E12:I12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8.140625" style="48" customWidth="1"/>
    <col min="5" max="5" width="6.28125" style="48" customWidth="1"/>
    <col min="6" max="6" width="5.57421875" style="48" customWidth="1"/>
    <col min="7" max="7" width="9.140625" style="48" customWidth="1"/>
    <col min="8" max="8" width="5.7109375" style="48" customWidth="1"/>
    <col min="9" max="9" width="6.7109375" style="48" customWidth="1"/>
    <col min="10" max="10" width="5.57421875" style="48" customWidth="1"/>
    <col min="11" max="11" width="6.28125" style="48" customWidth="1"/>
    <col min="12" max="12" width="9.140625" style="48" customWidth="1"/>
    <col min="13" max="13" width="6.421875" style="48" customWidth="1"/>
    <col min="14" max="14" width="9.140625" style="48" customWidth="1"/>
    <col min="15" max="15" width="6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10" ht="12.75">
      <c r="A2" s="91"/>
      <c r="B2" s="91"/>
      <c r="C2" s="92"/>
      <c r="D2" s="50"/>
      <c r="E2" s="183"/>
      <c r="F2" s="183"/>
      <c r="G2" s="183"/>
      <c r="H2" s="183"/>
      <c r="I2" s="183"/>
      <c r="J2" s="50"/>
    </row>
    <row r="3" spans="1:10" ht="54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J3" s="50"/>
    </row>
    <row r="4" spans="1:10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</row>
    <row r="5" spans="1:10" ht="12.75">
      <c r="A5" s="28"/>
      <c r="B5" s="22"/>
      <c r="C5" s="27"/>
      <c r="D5" s="50"/>
      <c r="E5" s="50"/>
      <c r="F5" s="50"/>
      <c r="G5" s="50"/>
      <c r="H5" s="50"/>
      <c r="I5" s="50"/>
      <c r="J5" s="50"/>
    </row>
    <row r="6" spans="1:10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J6" s="19"/>
    </row>
    <row r="7" spans="1:10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J7" s="19"/>
    </row>
    <row r="8" spans="1:10" ht="12.75">
      <c r="A8" s="23"/>
      <c r="B8" s="23"/>
      <c r="C8" s="23"/>
      <c r="D8" s="50"/>
      <c r="E8" s="50"/>
      <c r="F8" s="51"/>
      <c r="G8" s="50"/>
      <c r="H8" s="50"/>
      <c r="I8" s="50"/>
      <c r="J8" s="50"/>
    </row>
    <row r="9" spans="1:10" ht="12.75">
      <c r="A9" s="23"/>
      <c r="B9" s="24" t="s">
        <v>123</v>
      </c>
      <c r="C9" s="25">
        <v>-164518.68</v>
      </c>
      <c r="D9" s="50"/>
      <c r="E9" s="50"/>
      <c r="F9" s="74"/>
      <c r="G9" s="50"/>
      <c r="H9" s="50"/>
      <c r="I9" s="50"/>
      <c r="J9" s="50"/>
    </row>
    <row r="10" spans="1:10" ht="12.75">
      <c r="A10" s="23"/>
      <c r="B10" s="24" t="s">
        <v>128</v>
      </c>
      <c r="C10" s="25">
        <f>309958.15+182275.41</f>
        <v>492233.56000000006</v>
      </c>
      <c r="D10" s="50"/>
      <c r="E10" s="50"/>
      <c r="F10" s="50"/>
      <c r="G10" s="50"/>
      <c r="H10" s="50"/>
      <c r="I10" s="50"/>
      <c r="J10" s="50"/>
    </row>
    <row r="11" spans="1:10" ht="12.75">
      <c r="A11" s="28"/>
      <c r="B11" s="26" t="s">
        <v>92</v>
      </c>
      <c r="C11" s="27">
        <f>292993.89+129750.32</f>
        <v>422744.21</v>
      </c>
      <c r="D11" s="50"/>
      <c r="E11" s="50"/>
      <c r="F11" s="50"/>
      <c r="G11" s="50"/>
      <c r="H11" s="50"/>
      <c r="I11" s="50"/>
      <c r="J11" s="50"/>
    </row>
    <row r="12" spans="1:10" ht="12.75">
      <c r="A12" s="28"/>
      <c r="B12" s="28" t="s">
        <v>48</v>
      </c>
      <c r="C12" s="27">
        <f>C18</f>
        <v>400668.26999999996</v>
      </c>
      <c r="D12" s="50"/>
      <c r="E12" s="183"/>
      <c r="F12" s="183"/>
      <c r="G12" s="183"/>
      <c r="H12" s="183"/>
      <c r="I12" s="183"/>
      <c r="J12" s="50"/>
    </row>
    <row r="13" spans="1:10" ht="12.75">
      <c r="A13" s="28"/>
      <c r="B13" s="28" t="s">
        <v>124</v>
      </c>
      <c r="C13" s="27">
        <f>C9+C11-C12</f>
        <v>-142442.73999999993</v>
      </c>
      <c r="D13" s="50"/>
      <c r="E13" s="183"/>
      <c r="F13" s="183"/>
      <c r="G13" s="183"/>
      <c r="H13" s="183"/>
      <c r="I13" s="183"/>
      <c r="J13" s="50"/>
    </row>
    <row r="14" spans="1:10" ht="12.75">
      <c r="A14" s="88"/>
      <c r="B14" s="99"/>
      <c r="C14" s="83"/>
      <c r="D14" s="50"/>
      <c r="E14" s="183"/>
      <c r="F14" s="183"/>
      <c r="G14" s="183"/>
      <c r="H14" s="183"/>
      <c r="I14" s="183"/>
      <c r="J14" s="50"/>
    </row>
    <row r="15" spans="1:10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J15" s="50"/>
    </row>
    <row r="16" spans="1:10" ht="12.75">
      <c r="A16" s="191"/>
      <c r="B16" s="192"/>
      <c r="C16" s="192"/>
      <c r="D16" s="50"/>
      <c r="E16" s="50"/>
      <c r="F16" s="50"/>
      <c r="G16" s="50"/>
      <c r="H16" s="50"/>
      <c r="I16" s="50"/>
      <c r="J16" s="50"/>
    </row>
    <row r="17" spans="1:10" ht="12.75">
      <c r="A17" s="78"/>
      <c r="B17" s="79" t="s">
        <v>23</v>
      </c>
      <c r="C17" s="80"/>
      <c r="D17" s="50"/>
      <c r="E17" s="50"/>
      <c r="F17" s="51"/>
      <c r="G17" s="50"/>
      <c r="H17" s="50"/>
      <c r="I17" s="50"/>
      <c r="J17" s="50"/>
    </row>
    <row r="18" spans="1:6" s="52" customFormat="1" ht="12.75">
      <c r="A18" s="32"/>
      <c r="B18" s="33" t="s">
        <v>2</v>
      </c>
      <c r="C18" s="34">
        <f>SUM(C19:C38)</f>
        <v>400668.26999999996</v>
      </c>
      <c r="F18" s="35"/>
    </row>
    <row r="19" spans="1:6" s="52" customFormat="1" ht="12.75">
      <c r="A19" s="36"/>
      <c r="B19" s="37" t="s">
        <v>523</v>
      </c>
      <c r="C19" s="38">
        <v>336.36</v>
      </c>
      <c r="F19" s="39"/>
    </row>
    <row r="20" spans="1:6" s="52" customFormat="1" ht="12.75">
      <c r="A20" s="36"/>
      <c r="B20" s="37" t="s">
        <v>516</v>
      </c>
      <c r="C20" s="38">
        <v>31732.73</v>
      </c>
      <c r="F20" s="39"/>
    </row>
    <row r="21" spans="1:6" s="52" customFormat="1" ht="12.75">
      <c r="A21" s="36"/>
      <c r="B21" s="37" t="s">
        <v>524</v>
      </c>
      <c r="C21" s="38">
        <v>129674.92</v>
      </c>
      <c r="F21" s="39"/>
    </row>
    <row r="22" spans="1:6" s="52" customFormat="1" ht="12.75">
      <c r="A22" s="36"/>
      <c r="B22" s="37" t="s">
        <v>517</v>
      </c>
      <c r="C22" s="38">
        <v>34362.1</v>
      </c>
      <c r="F22" s="39"/>
    </row>
    <row r="23" spans="1:6" s="52" customFormat="1" ht="12.75">
      <c r="A23" s="36"/>
      <c r="B23" s="37" t="s">
        <v>525</v>
      </c>
      <c r="C23" s="38">
        <v>2298.44</v>
      </c>
      <c r="F23" s="39"/>
    </row>
    <row r="24" spans="1:6" s="52" customFormat="1" ht="12.75">
      <c r="A24" s="36"/>
      <c r="B24" s="37" t="s">
        <v>538</v>
      </c>
      <c r="C24" s="38">
        <v>4151.36</v>
      </c>
      <c r="F24" s="39"/>
    </row>
    <row r="25" spans="1:6" s="52" customFormat="1" ht="12.75">
      <c r="A25" s="36"/>
      <c r="B25" s="37" t="s">
        <v>515</v>
      </c>
      <c r="C25" s="38">
        <v>3593.41</v>
      </c>
      <c r="F25" s="39"/>
    </row>
    <row r="26" spans="1:6" s="52" customFormat="1" ht="12.75">
      <c r="A26" s="36"/>
      <c r="B26" s="37" t="s">
        <v>529</v>
      </c>
      <c r="C26" s="38">
        <v>6024.68</v>
      </c>
      <c r="F26" s="39"/>
    </row>
    <row r="27" spans="1:6" s="52" customFormat="1" ht="12.75">
      <c r="A27" s="36"/>
      <c r="B27" s="37" t="s">
        <v>514</v>
      </c>
      <c r="C27" s="38">
        <v>4418.38</v>
      </c>
      <c r="F27" s="39"/>
    </row>
    <row r="28" spans="1:6" s="52" customFormat="1" ht="12.75">
      <c r="A28" s="36"/>
      <c r="B28" s="37" t="s">
        <v>513</v>
      </c>
      <c r="C28" s="38">
        <v>3207.48</v>
      </c>
      <c r="F28" s="39"/>
    </row>
    <row r="29" spans="1:6" s="52" customFormat="1" ht="12.75">
      <c r="A29" s="36"/>
      <c r="B29" s="37" t="s">
        <v>533</v>
      </c>
      <c r="C29" s="38">
        <v>810</v>
      </c>
      <c r="F29" s="39"/>
    </row>
    <row r="30" spans="1:6" s="52" customFormat="1" ht="12.75">
      <c r="A30" s="36"/>
      <c r="B30" s="37" t="s">
        <v>522</v>
      </c>
      <c r="C30" s="38">
        <v>446.65</v>
      </c>
      <c r="F30" s="39"/>
    </row>
    <row r="31" spans="1:6" s="52" customFormat="1" ht="12.75">
      <c r="A31" s="36"/>
      <c r="B31" s="37" t="s">
        <v>519</v>
      </c>
      <c r="C31" s="38">
        <v>3918.13</v>
      </c>
      <c r="F31" s="39"/>
    </row>
    <row r="32" spans="1:6" s="52" customFormat="1" ht="12.75">
      <c r="A32" s="36"/>
      <c r="B32" s="37" t="s">
        <v>521</v>
      </c>
      <c r="C32" s="38">
        <v>421.72</v>
      </c>
      <c r="F32" s="39"/>
    </row>
    <row r="33" spans="1:6" s="52" customFormat="1" ht="12.75">
      <c r="A33" s="36"/>
      <c r="B33" s="37" t="s">
        <v>518</v>
      </c>
      <c r="C33" s="38">
        <v>62260.37</v>
      </c>
      <c r="F33" s="39"/>
    </row>
    <row r="34" spans="1:6" s="52" customFormat="1" ht="12.75">
      <c r="A34" s="36"/>
      <c r="B34" s="37" t="s">
        <v>520</v>
      </c>
      <c r="C34" s="38">
        <v>85602.9</v>
      </c>
      <c r="F34" s="39"/>
    </row>
    <row r="35" spans="1:6" s="52" customFormat="1" ht="12.75">
      <c r="A35" s="36"/>
      <c r="B35" s="37" t="s">
        <v>527</v>
      </c>
      <c r="C35" s="38">
        <v>14592.91</v>
      </c>
      <c r="F35" s="39"/>
    </row>
    <row r="36" spans="1:6" s="52" customFormat="1" ht="12.75">
      <c r="A36" s="36"/>
      <c r="B36" s="37" t="s">
        <v>536</v>
      </c>
      <c r="C36" s="38">
        <v>1530</v>
      </c>
      <c r="F36" s="39"/>
    </row>
    <row r="37" spans="1:6" s="52" customFormat="1" ht="12.75">
      <c r="A37" s="36"/>
      <c r="B37" s="37" t="s">
        <v>526</v>
      </c>
      <c r="C37" s="38">
        <v>28.76</v>
      </c>
      <c r="F37" s="39"/>
    </row>
    <row r="38" spans="1:6" s="52" customFormat="1" ht="12.75">
      <c r="A38" s="36"/>
      <c r="B38" s="37" t="s">
        <v>530</v>
      </c>
      <c r="C38" s="38">
        <v>11256.97</v>
      </c>
      <c r="F38" s="39"/>
    </row>
    <row r="39" spans="1:6" s="52" customFormat="1" ht="12.75">
      <c r="A39" s="40"/>
      <c r="B39" s="40"/>
      <c r="C39" s="41"/>
      <c r="F39" s="42"/>
    </row>
    <row r="40" spans="1:6" s="52" customFormat="1" ht="12.75">
      <c r="A40" s="43"/>
      <c r="B40" s="44" t="s">
        <v>3</v>
      </c>
      <c r="C40" s="45">
        <f>C18</f>
        <v>400668.26999999996</v>
      </c>
      <c r="F40" s="35"/>
    </row>
    <row r="41" spans="1:10" ht="12.75">
      <c r="A41" s="50"/>
      <c r="B41" s="50"/>
      <c r="C41" s="51"/>
      <c r="D41" s="50"/>
      <c r="E41" s="50"/>
      <c r="F41" s="50"/>
      <c r="G41" s="50"/>
      <c r="H41" s="50"/>
      <c r="I41" s="50"/>
      <c r="J41" s="50"/>
    </row>
    <row r="42" spans="1:10" s="20" customFormat="1" ht="15.75">
      <c r="A42" s="186" t="s">
        <v>53</v>
      </c>
      <c r="B42" s="186"/>
      <c r="C42" s="186"/>
      <c r="D42" s="19"/>
      <c r="E42" s="19"/>
      <c r="F42" s="19"/>
      <c r="G42" s="19"/>
      <c r="H42" s="19"/>
      <c r="I42" s="19"/>
      <c r="J42" s="19"/>
    </row>
    <row r="43" spans="1:10" s="20" customFormat="1" ht="15.75">
      <c r="A43" s="185" t="s">
        <v>115</v>
      </c>
      <c r="B43" s="185"/>
      <c r="C43" s="185"/>
      <c r="D43" s="19"/>
      <c r="E43" s="19"/>
      <c r="F43" s="19"/>
      <c r="G43" s="19"/>
      <c r="H43" s="19"/>
      <c r="I43" s="19"/>
      <c r="J43" s="19"/>
    </row>
    <row r="44" spans="4:10" ht="12.75">
      <c r="D44" s="50"/>
      <c r="E44" s="50"/>
      <c r="F44" s="50"/>
      <c r="G44" s="50"/>
      <c r="H44" s="50"/>
      <c r="I44" s="50"/>
      <c r="J44" s="50"/>
    </row>
    <row r="45" spans="2:10" ht="12.75">
      <c r="B45" s="24" t="s">
        <v>123</v>
      </c>
      <c r="C45" s="25">
        <v>97739.6</v>
      </c>
      <c r="D45" s="50"/>
      <c r="E45" s="50"/>
      <c r="F45" s="50"/>
      <c r="G45" s="50"/>
      <c r="H45" s="50"/>
      <c r="I45" s="50"/>
      <c r="J45" s="50"/>
    </row>
    <row r="46" spans="2:10" ht="12.75">
      <c r="B46" s="24" t="s">
        <v>128</v>
      </c>
      <c r="C46" s="25">
        <f>79799.22+45568.86</f>
        <v>125368.08</v>
      </c>
      <c r="D46" s="50"/>
      <c r="E46" s="50"/>
      <c r="F46" s="50"/>
      <c r="G46" s="50"/>
      <c r="H46" s="50"/>
      <c r="I46" s="50"/>
      <c r="J46" s="50"/>
    </row>
    <row r="47" spans="2:10" ht="12.75">
      <c r="B47" s="26" t="s">
        <v>110</v>
      </c>
      <c r="C47" s="27">
        <f>80272.85+32437.58</f>
        <v>112710.43000000001</v>
      </c>
      <c r="D47" s="50"/>
      <c r="E47" s="50"/>
      <c r="F47" s="50"/>
      <c r="G47" s="50"/>
      <c r="H47" s="50"/>
      <c r="I47" s="50"/>
      <c r="J47" s="50"/>
    </row>
    <row r="48" spans="2:10" ht="12.75">
      <c r="B48" s="28" t="s">
        <v>107</v>
      </c>
      <c r="C48" s="27">
        <v>159339.07</v>
      </c>
      <c r="D48" s="50"/>
      <c r="E48" s="50"/>
      <c r="F48" s="50"/>
      <c r="G48" s="50"/>
      <c r="H48" s="50"/>
      <c r="I48" s="50"/>
      <c r="J48" s="50"/>
    </row>
    <row r="49" spans="2:10" ht="12.75">
      <c r="B49" s="28" t="s">
        <v>117</v>
      </c>
      <c r="C49" s="27">
        <f>C45+C47-C48</f>
        <v>51110.96000000002</v>
      </c>
      <c r="D49" s="50"/>
      <c r="E49" s="50"/>
      <c r="F49" s="50"/>
      <c r="G49" s="50"/>
      <c r="H49" s="50"/>
      <c r="I49" s="50"/>
      <c r="J49" s="50"/>
    </row>
    <row r="50" spans="1:10" ht="13.5" thickBot="1">
      <c r="A50" s="50"/>
      <c r="B50" s="50"/>
      <c r="C50" s="51"/>
      <c r="D50" s="50"/>
      <c r="E50" s="50"/>
      <c r="F50" s="50"/>
      <c r="G50" s="50"/>
      <c r="H50" s="50"/>
      <c r="I50" s="50"/>
      <c r="J50" s="50"/>
    </row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429</v>
      </c>
      <c r="C52" s="65">
        <v>159339.07</v>
      </c>
      <c r="D52" s="66">
        <f aca="true" t="shared" si="0" ref="D52:L52">SUM(D53:D62)</f>
        <v>0</v>
      </c>
      <c r="E52" s="67">
        <f t="shared" si="0"/>
        <v>995.07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64203</v>
      </c>
      <c r="M52" s="68">
        <f>SUM(M54:M62)</f>
        <v>82621</v>
      </c>
      <c r="N52" s="68">
        <f>SUM(N54:N62)</f>
        <v>6534</v>
      </c>
      <c r="O52" s="69">
        <f>SUM(O58:O62)</f>
        <v>4986</v>
      </c>
      <c r="P52" s="63"/>
    </row>
    <row r="53" spans="1:16" s="52" customFormat="1" ht="12.75">
      <c r="A53" s="97">
        <v>65</v>
      </c>
      <c r="B53" s="6" t="s">
        <v>430</v>
      </c>
      <c r="C53" s="70"/>
      <c r="D53" s="71"/>
      <c r="E53" s="72">
        <v>995.07</v>
      </c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431</v>
      </c>
      <c r="C54" s="65"/>
      <c r="D54" s="71"/>
      <c r="E54" s="72"/>
      <c r="F54" s="73"/>
      <c r="G54" s="73"/>
      <c r="H54" s="73"/>
      <c r="I54" s="73"/>
      <c r="J54" s="73"/>
      <c r="K54" s="73"/>
      <c r="L54" s="73">
        <v>64203</v>
      </c>
      <c r="M54" s="73"/>
      <c r="N54" s="73"/>
      <c r="O54" s="72"/>
      <c r="P54" s="63"/>
    </row>
    <row r="55" spans="1:16" s="52" customFormat="1" ht="12.75">
      <c r="A55" s="70"/>
      <c r="B55" s="7" t="s">
        <v>432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4507</v>
      </c>
      <c r="N55" s="73"/>
      <c r="O55" s="72"/>
      <c r="P55" s="63"/>
    </row>
    <row r="56" spans="1:16" s="52" customFormat="1" ht="12.75">
      <c r="A56" s="70"/>
      <c r="B56" s="6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433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>
        <v>78114</v>
      </c>
      <c r="N57" s="73"/>
      <c r="O57" s="72"/>
      <c r="P57" s="63"/>
    </row>
    <row r="58" spans="1:16" s="52" customFormat="1" ht="12.75">
      <c r="A58" s="70"/>
      <c r="B58" s="9" t="s">
        <v>434</v>
      </c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6534</v>
      </c>
      <c r="O58" s="72"/>
      <c r="P58" s="63"/>
    </row>
    <row r="59" spans="1:16" s="52" customFormat="1" ht="12.75">
      <c r="A59" s="70"/>
      <c r="B59" s="9" t="s">
        <v>435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2">
        <v>4986</v>
      </c>
      <c r="P59" s="63"/>
    </row>
    <row r="60" spans="1:15" ht="12.75">
      <c r="A60" s="87"/>
      <c r="B60" s="3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86"/>
    </row>
    <row r="61" spans="1:15" ht="12.75">
      <c r="A61" s="87"/>
      <c r="B61" s="3"/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86"/>
    </row>
    <row r="62" spans="1:10" ht="12.75">
      <c r="A62" s="50"/>
      <c r="B62" s="50"/>
      <c r="C62" s="51"/>
      <c r="D62" s="50"/>
      <c r="E62" s="50"/>
      <c r="F62" s="50"/>
      <c r="G62" s="50"/>
      <c r="H62" s="50"/>
      <c r="I62" s="50"/>
      <c r="J62" s="50"/>
    </row>
    <row r="63" spans="1:10" ht="12.75">
      <c r="A63" s="50"/>
      <c r="B63" s="50"/>
      <c r="C63" s="51"/>
      <c r="D63" s="50"/>
      <c r="E63" s="50"/>
      <c r="F63" s="50"/>
      <c r="G63" s="50"/>
      <c r="H63" s="50"/>
      <c r="I63" s="50"/>
      <c r="J63" s="50"/>
    </row>
    <row r="64" spans="1:10" ht="12.75">
      <c r="A64" s="50"/>
      <c r="B64" s="50"/>
      <c r="C64" s="51"/>
      <c r="D64" s="50"/>
      <c r="E64" s="50"/>
      <c r="F64" s="50"/>
      <c r="G64" s="50"/>
      <c r="H64" s="50"/>
      <c r="I64" s="50"/>
      <c r="J64" s="50"/>
    </row>
    <row r="65" spans="1:10" ht="12.75">
      <c r="A65" s="50"/>
      <c r="B65" s="50"/>
      <c r="C65" s="51"/>
      <c r="D65" s="50"/>
      <c r="E65" s="50"/>
      <c r="F65" s="50"/>
      <c r="G65" s="50"/>
      <c r="H65" s="50"/>
      <c r="I65" s="50"/>
      <c r="J65" s="50"/>
    </row>
  </sheetData>
  <sheetProtection/>
  <mergeCells count="14">
    <mergeCell ref="A3:C3"/>
    <mergeCell ref="E2:I2"/>
    <mergeCell ref="E3:I3"/>
    <mergeCell ref="E4:I4"/>
    <mergeCell ref="E13:I13"/>
    <mergeCell ref="A6:C6"/>
    <mergeCell ref="A7:C7"/>
    <mergeCell ref="E12:I12"/>
    <mergeCell ref="A15:A16"/>
    <mergeCell ref="B15:B16"/>
    <mergeCell ref="C15:C16"/>
    <mergeCell ref="A42:C42"/>
    <mergeCell ref="A43:C43"/>
    <mergeCell ref="E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5.140625" style="48" customWidth="1"/>
    <col min="5" max="5" width="6.28125" style="48" customWidth="1"/>
    <col min="6" max="6" width="6.421875" style="48" customWidth="1"/>
    <col min="7" max="7" width="10.57421875" style="48" customWidth="1"/>
    <col min="8" max="8" width="10.421875" style="48" customWidth="1"/>
    <col min="9" max="9" width="5.8515625" style="48" customWidth="1"/>
    <col min="10" max="10" width="6.28125" style="48" customWidth="1"/>
    <col min="11" max="11" width="7.140625" style="48" customWidth="1"/>
    <col min="12" max="12" width="5.140625" style="48" customWidth="1"/>
    <col min="13" max="13" width="6.8515625" style="48" customWidth="1"/>
    <col min="14" max="14" width="6.00390625" style="48" customWidth="1"/>
    <col min="15" max="15" width="6.421875" style="48" customWidth="1"/>
    <col min="16" max="16384" width="9.140625" style="48" customWidth="1"/>
  </cols>
  <sheetData>
    <row r="1" spans="1:9" ht="60.75" customHeight="1">
      <c r="A1" s="187" t="s">
        <v>122</v>
      </c>
      <c r="B1" s="187"/>
      <c r="C1" s="187"/>
      <c r="D1" s="50"/>
      <c r="E1" s="183"/>
      <c r="F1" s="183"/>
      <c r="G1" s="183"/>
      <c r="H1" s="183"/>
      <c r="I1" s="183"/>
    </row>
    <row r="2" spans="1:9" ht="18.75" customHeight="1">
      <c r="A2" s="22"/>
      <c r="B2" s="22"/>
      <c r="C2" s="22"/>
      <c r="D2" s="50"/>
      <c r="E2" s="49"/>
      <c r="F2" s="49"/>
      <c r="G2" s="49"/>
      <c r="H2" s="49"/>
      <c r="I2" s="49"/>
    </row>
    <row r="3" spans="1:9" ht="17.25" customHeight="1">
      <c r="A3" s="22"/>
      <c r="B3" s="22"/>
      <c r="C3" s="22"/>
      <c r="D3" s="50"/>
      <c r="E3" s="49"/>
      <c r="F3" s="49"/>
      <c r="G3" s="49"/>
      <c r="H3" s="49"/>
      <c r="I3" s="49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s="20" customFormat="1" ht="15.75">
      <c r="A5" s="186" t="s">
        <v>114</v>
      </c>
      <c r="B5" s="186"/>
      <c r="C5" s="186"/>
      <c r="D5" s="19"/>
      <c r="E5" s="19"/>
      <c r="F5" s="19"/>
      <c r="G5" s="19"/>
      <c r="H5" s="19"/>
      <c r="I5" s="19"/>
    </row>
    <row r="6" spans="1:9" s="20" customFormat="1" ht="15.75">
      <c r="A6" s="185" t="s">
        <v>115</v>
      </c>
      <c r="B6" s="185"/>
      <c r="C6" s="185"/>
      <c r="D6" s="19"/>
      <c r="E6" s="19"/>
      <c r="F6" s="21"/>
      <c r="G6" s="19"/>
      <c r="H6" s="19"/>
      <c r="I6" s="19"/>
    </row>
    <row r="7" spans="1:9" ht="12.75">
      <c r="A7" s="23"/>
      <c r="B7" s="23"/>
      <c r="C7" s="23"/>
      <c r="D7" s="50"/>
      <c r="E7" s="50"/>
      <c r="F7" s="51"/>
      <c r="G7" s="50"/>
      <c r="H7" s="50"/>
      <c r="I7" s="50"/>
    </row>
    <row r="8" spans="1:9" ht="12.75">
      <c r="A8" s="23"/>
      <c r="B8" s="24" t="s">
        <v>123</v>
      </c>
      <c r="C8" s="25">
        <v>-93227.2</v>
      </c>
      <c r="D8" s="50"/>
      <c r="E8" s="50"/>
      <c r="F8" s="74"/>
      <c r="G8" s="50"/>
      <c r="H8" s="50"/>
      <c r="I8" s="50"/>
    </row>
    <row r="9" spans="1:9" ht="12.75">
      <c r="A9" s="23"/>
      <c r="B9" s="24" t="s">
        <v>51</v>
      </c>
      <c r="C9" s="25">
        <v>565203.85</v>
      </c>
      <c r="D9" s="50"/>
      <c r="E9" s="50"/>
      <c r="F9" s="50"/>
      <c r="G9" s="50"/>
      <c r="H9" s="50"/>
      <c r="I9" s="50"/>
    </row>
    <row r="10" spans="1:9" ht="12.75">
      <c r="A10" s="28"/>
      <c r="B10" s="26" t="s">
        <v>94</v>
      </c>
      <c r="C10" s="27">
        <v>472049.47</v>
      </c>
      <c r="D10" s="50"/>
      <c r="E10" s="50"/>
      <c r="F10" s="50"/>
      <c r="G10" s="50"/>
      <c r="H10" s="50"/>
      <c r="I10" s="50"/>
    </row>
    <row r="11" spans="1:9" ht="12.75">
      <c r="A11" s="28"/>
      <c r="B11" s="28" t="s">
        <v>48</v>
      </c>
      <c r="C11" s="27">
        <f>C37</f>
        <v>470173.94000000006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124</v>
      </c>
      <c r="C12" s="27">
        <f>C8+C10-C11</f>
        <v>-91351.6700000001</v>
      </c>
      <c r="D12" s="50"/>
      <c r="E12" s="50"/>
      <c r="F12" s="50"/>
      <c r="G12" s="50"/>
      <c r="H12" s="50"/>
      <c r="I12" s="50"/>
    </row>
    <row r="13" spans="1:9" ht="12.75">
      <c r="A13" s="88"/>
      <c r="B13" s="99"/>
      <c r="C13" s="100"/>
      <c r="D13" s="50"/>
      <c r="E13" s="50"/>
      <c r="F13" s="50"/>
      <c r="G13" s="50"/>
      <c r="H13" s="50"/>
      <c r="I13" s="50"/>
    </row>
    <row r="14" spans="1:9" ht="12.75">
      <c r="A14" s="191"/>
      <c r="B14" s="192" t="s">
        <v>1</v>
      </c>
      <c r="C14" s="192" t="s">
        <v>71</v>
      </c>
      <c r="D14" s="50"/>
      <c r="E14" s="50"/>
      <c r="F14" s="50"/>
      <c r="G14" s="50"/>
      <c r="H14" s="50"/>
      <c r="I14" s="50"/>
    </row>
    <row r="15" spans="1:9" ht="12.75">
      <c r="A15" s="191"/>
      <c r="B15" s="192"/>
      <c r="C15" s="192"/>
      <c r="D15" s="50"/>
      <c r="E15" s="50"/>
      <c r="F15" s="50"/>
      <c r="G15" s="50"/>
      <c r="H15" s="50"/>
      <c r="I15" s="50"/>
    </row>
    <row r="16" spans="1:9" ht="12.75">
      <c r="A16" s="78"/>
      <c r="B16" s="79" t="s">
        <v>29</v>
      </c>
      <c r="C16" s="80"/>
      <c r="D16" s="50"/>
      <c r="E16" s="50"/>
      <c r="F16" s="50"/>
      <c r="G16" s="50"/>
      <c r="H16" s="50"/>
      <c r="I16" s="50"/>
    </row>
    <row r="17" spans="1:5" s="52" customFormat="1" ht="12.75">
      <c r="A17" s="32"/>
      <c r="B17" s="33" t="s">
        <v>2</v>
      </c>
      <c r="C17" s="34">
        <f>SUM(C18:C35)</f>
        <v>470173.94000000006</v>
      </c>
      <c r="E17" s="35"/>
    </row>
    <row r="18" spans="1:5" s="52" customFormat="1" ht="12.75">
      <c r="A18" s="36"/>
      <c r="B18" s="37" t="s">
        <v>523</v>
      </c>
      <c r="C18" s="38">
        <v>392.3</v>
      </c>
      <c r="E18" s="39"/>
    </row>
    <row r="19" spans="1:5" s="52" customFormat="1" ht="12.75">
      <c r="A19" s="36"/>
      <c r="B19" s="37" t="s">
        <v>516</v>
      </c>
      <c r="C19" s="38">
        <v>43475.62</v>
      </c>
      <c r="E19" s="39"/>
    </row>
    <row r="20" spans="1:5" s="52" customFormat="1" ht="12.75">
      <c r="A20" s="36"/>
      <c r="B20" s="37" t="s">
        <v>524</v>
      </c>
      <c r="C20" s="38">
        <v>151246.19</v>
      </c>
      <c r="E20" s="39"/>
    </row>
    <row r="21" spans="1:5" s="52" customFormat="1" ht="12.75">
      <c r="A21" s="36"/>
      <c r="B21" s="37" t="s">
        <v>517</v>
      </c>
      <c r="C21" s="38">
        <v>41251</v>
      </c>
      <c r="E21" s="39"/>
    </row>
    <row r="22" spans="1:5" s="52" customFormat="1" ht="12.75">
      <c r="A22" s="36"/>
      <c r="B22" s="37" t="s">
        <v>525</v>
      </c>
      <c r="C22" s="38">
        <v>2680.78</v>
      </c>
      <c r="E22" s="39"/>
    </row>
    <row r="23" spans="1:5" s="52" customFormat="1" ht="12.75">
      <c r="A23" s="36"/>
      <c r="B23" s="37" t="s">
        <v>538</v>
      </c>
      <c r="C23" s="38">
        <v>4841.93</v>
      </c>
      <c r="E23" s="39"/>
    </row>
    <row r="24" spans="1:5" s="52" customFormat="1" ht="12.75">
      <c r="A24" s="36"/>
      <c r="B24" s="37" t="s">
        <v>515</v>
      </c>
      <c r="C24" s="38">
        <v>4191.17</v>
      </c>
      <c r="E24" s="39"/>
    </row>
    <row r="25" spans="1:5" s="52" customFormat="1" ht="12.75">
      <c r="A25" s="36"/>
      <c r="B25" s="37" t="s">
        <v>529</v>
      </c>
      <c r="C25" s="38">
        <v>7026.88</v>
      </c>
      <c r="E25" s="39"/>
    </row>
    <row r="26" spans="1:5" s="52" customFormat="1" ht="12.75">
      <c r="A26" s="36"/>
      <c r="B26" s="37" t="s">
        <v>514</v>
      </c>
      <c r="C26" s="38">
        <v>5153.37</v>
      </c>
      <c r="E26" s="39"/>
    </row>
    <row r="27" spans="1:5" s="52" customFormat="1" ht="12.75">
      <c r="A27" s="36"/>
      <c r="B27" s="37" t="s">
        <v>513</v>
      </c>
      <c r="C27" s="38">
        <v>3741.06</v>
      </c>
      <c r="E27" s="39"/>
    </row>
    <row r="28" spans="1:5" s="52" customFormat="1" ht="12.75">
      <c r="A28" s="36"/>
      <c r="B28" s="37" t="s">
        <v>522</v>
      </c>
      <c r="C28" s="38">
        <v>520.95</v>
      </c>
      <c r="E28" s="39"/>
    </row>
    <row r="29" spans="1:5" s="52" customFormat="1" ht="12.75">
      <c r="A29" s="36"/>
      <c r="B29" s="37" t="s">
        <v>519</v>
      </c>
      <c r="C29" s="38">
        <v>2517.15</v>
      </c>
      <c r="E29" s="39"/>
    </row>
    <row r="30" spans="1:5" s="52" customFormat="1" ht="12.75">
      <c r="A30" s="36"/>
      <c r="B30" s="37" t="s">
        <v>521</v>
      </c>
      <c r="C30" s="38">
        <v>491.87</v>
      </c>
      <c r="E30" s="39"/>
    </row>
    <row r="31" spans="1:5" s="52" customFormat="1" ht="12.75">
      <c r="A31" s="36"/>
      <c r="B31" s="37" t="s">
        <v>518</v>
      </c>
      <c r="C31" s="38">
        <v>72617.3</v>
      </c>
      <c r="E31" s="39"/>
    </row>
    <row r="32" spans="1:5" s="52" customFormat="1" ht="12.75">
      <c r="A32" s="36"/>
      <c r="B32" s="37" t="s">
        <v>520</v>
      </c>
      <c r="C32" s="38">
        <v>99842.83</v>
      </c>
      <c r="E32" s="39"/>
    </row>
    <row r="33" spans="1:5" s="52" customFormat="1" ht="12.75">
      <c r="A33" s="36"/>
      <c r="B33" s="37" t="s">
        <v>527</v>
      </c>
      <c r="C33" s="38">
        <v>17020.43</v>
      </c>
      <c r="E33" s="39"/>
    </row>
    <row r="34" spans="1:5" s="52" customFormat="1" ht="12.75">
      <c r="A34" s="36"/>
      <c r="B34" s="37" t="s">
        <v>526</v>
      </c>
      <c r="C34" s="38">
        <v>33.54</v>
      </c>
      <c r="E34" s="39"/>
    </row>
    <row r="35" spans="1:5" s="52" customFormat="1" ht="12.75">
      <c r="A35" s="36"/>
      <c r="B35" s="37" t="s">
        <v>530</v>
      </c>
      <c r="C35" s="38">
        <v>13129.57</v>
      </c>
      <c r="E35" s="39"/>
    </row>
    <row r="36" spans="1:5" s="52" customFormat="1" ht="12.75">
      <c r="A36" s="40"/>
      <c r="B36" s="40"/>
      <c r="C36" s="41"/>
      <c r="E36" s="42"/>
    </row>
    <row r="37" spans="1:5" s="52" customFormat="1" ht="12.75">
      <c r="A37" s="43"/>
      <c r="B37" s="44" t="s">
        <v>3</v>
      </c>
      <c r="C37" s="45">
        <f>C17</f>
        <v>470173.94000000006</v>
      </c>
      <c r="E37" s="35"/>
    </row>
    <row r="38" spans="1:5" s="52" customFormat="1" ht="12.75">
      <c r="A38" s="182"/>
      <c r="B38" s="182"/>
      <c r="C38" s="35"/>
      <c r="E38" s="35"/>
    </row>
    <row r="39" spans="1:10" s="20" customFormat="1" ht="15.75">
      <c r="A39" s="186" t="s">
        <v>53</v>
      </c>
      <c r="B39" s="186"/>
      <c r="C39" s="186"/>
      <c r="D39" s="19"/>
      <c r="E39" s="19"/>
      <c r="F39" s="19"/>
      <c r="G39" s="19"/>
      <c r="H39" s="19"/>
      <c r="I39" s="19"/>
      <c r="J39" s="19"/>
    </row>
    <row r="40" spans="1:3" s="20" customFormat="1" ht="15.75">
      <c r="A40" s="185" t="s">
        <v>115</v>
      </c>
      <c r="B40" s="185"/>
      <c r="C40" s="185"/>
    </row>
    <row r="42" spans="2:3" ht="12.75">
      <c r="B42" s="24" t="s">
        <v>123</v>
      </c>
      <c r="C42" s="25">
        <v>41161.73</v>
      </c>
    </row>
    <row r="43" spans="2:3" ht="12.75">
      <c r="B43" s="24" t="s">
        <v>51</v>
      </c>
      <c r="C43" s="25">
        <v>165675.63</v>
      </c>
    </row>
    <row r="44" spans="2:3" ht="12.75">
      <c r="B44" s="26" t="s">
        <v>94</v>
      </c>
      <c r="C44" s="27">
        <v>110352.87</v>
      </c>
    </row>
    <row r="45" spans="2:3" ht="12.75">
      <c r="B45" s="28" t="s">
        <v>107</v>
      </c>
      <c r="C45" s="27">
        <v>5251.81</v>
      </c>
    </row>
    <row r="46" spans="2:3" ht="12.75">
      <c r="B46" s="28" t="s">
        <v>117</v>
      </c>
      <c r="C46" s="27">
        <f>C42+C44-C45</f>
        <v>146262.79</v>
      </c>
    </row>
    <row r="47" spans="1:3" ht="13.5" thickBot="1">
      <c r="A47" s="91"/>
      <c r="B47" s="91"/>
      <c r="C47" s="91"/>
    </row>
    <row r="48" spans="1:16" s="52" customFormat="1" ht="14.25" thickBot="1">
      <c r="A48" s="57" t="s">
        <v>118</v>
      </c>
      <c r="B48" s="46" t="s">
        <v>55</v>
      </c>
      <c r="C48" s="58" t="s">
        <v>56</v>
      </c>
      <c r="D48" s="59" t="s">
        <v>57</v>
      </c>
      <c r="E48" s="60" t="s">
        <v>58</v>
      </c>
      <c r="F48" s="61" t="s">
        <v>59</v>
      </c>
      <c r="G48" s="61" t="s">
        <v>60</v>
      </c>
      <c r="H48" s="61" t="s">
        <v>61</v>
      </c>
      <c r="I48" s="61" t="s">
        <v>62</v>
      </c>
      <c r="J48" s="61" t="s">
        <v>63</v>
      </c>
      <c r="K48" s="61" t="s">
        <v>64</v>
      </c>
      <c r="L48" s="61" t="s">
        <v>65</v>
      </c>
      <c r="M48" s="61" t="s">
        <v>66</v>
      </c>
      <c r="N48" s="61" t="s">
        <v>67</v>
      </c>
      <c r="O48" s="62" t="s">
        <v>68</v>
      </c>
      <c r="P48" s="63"/>
    </row>
    <row r="49" spans="1:16" s="52" customFormat="1" ht="13.5" thickBot="1">
      <c r="A49" s="89" t="s">
        <v>54</v>
      </c>
      <c r="B49" s="90" t="s">
        <v>436</v>
      </c>
      <c r="C49" s="65">
        <v>5251.81</v>
      </c>
      <c r="D49" s="66">
        <f>SUM(D50:D55)</f>
        <v>0</v>
      </c>
      <c r="E49" s="67">
        <f>SUM(E50:E55)</f>
        <v>0</v>
      </c>
      <c r="F49" s="68">
        <f>SUM(F50:F55)</f>
        <v>0</v>
      </c>
      <c r="G49" s="68">
        <f>SUM(G50:G55)</f>
        <v>5251.81</v>
      </c>
      <c r="H49" s="68">
        <f>SUM(H50:H55)</f>
        <v>0</v>
      </c>
      <c r="I49" s="68">
        <f>SUM(I50:I53)</f>
        <v>0</v>
      </c>
      <c r="J49" s="68">
        <f>SUM(J50:J55)</f>
        <v>0</v>
      </c>
      <c r="K49" s="68">
        <f>SUM(K50:K54)</f>
        <v>0</v>
      </c>
      <c r="L49" s="68">
        <f>SUM(L50:L55)</f>
        <v>0</v>
      </c>
      <c r="M49" s="68">
        <f>SUM(M51:M55)</f>
        <v>0</v>
      </c>
      <c r="N49" s="68">
        <f>SUM(N51:N55)</f>
        <v>0</v>
      </c>
      <c r="O49" s="69"/>
      <c r="P49" s="63"/>
    </row>
    <row r="50" spans="1:16" s="52" customFormat="1" ht="13.5" thickBot="1">
      <c r="A50" s="97">
        <v>66</v>
      </c>
      <c r="B50" s="6" t="s">
        <v>437</v>
      </c>
      <c r="C50" s="70"/>
      <c r="D50" s="71"/>
      <c r="E50" s="72"/>
      <c r="F50" s="73"/>
      <c r="G50" s="73">
        <v>2615.01</v>
      </c>
      <c r="H50" s="73"/>
      <c r="I50" s="73"/>
      <c r="J50" s="73"/>
      <c r="K50" s="73"/>
      <c r="L50" s="73"/>
      <c r="M50" s="73"/>
      <c r="N50" s="73"/>
      <c r="O50" s="62"/>
      <c r="P50" s="63"/>
    </row>
    <row r="51" spans="1:16" s="52" customFormat="1" ht="25.5">
      <c r="A51" s="70"/>
      <c r="B51" s="7" t="s">
        <v>438</v>
      </c>
      <c r="C51" s="65"/>
      <c r="D51" s="71"/>
      <c r="E51" s="72"/>
      <c r="F51" s="73"/>
      <c r="G51" s="73">
        <v>2636.8</v>
      </c>
      <c r="H51" s="73"/>
      <c r="I51" s="73"/>
      <c r="J51" s="73"/>
      <c r="K51" s="73"/>
      <c r="L51" s="73"/>
      <c r="M51" s="73"/>
      <c r="N51" s="73"/>
      <c r="O51" s="69"/>
      <c r="P51" s="63"/>
    </row>
    <row r="52" spans="1:15" ht="12.75">
      <c r="A52" s="87"/>
      <c r="B52" s="3"/>
      <c r="C52" s="70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86"/>
    </row>
    <row r="53" spans="1:15" ht="12.75">
      <c r="A53" s="87"/>
      <c r="B53" s="3"/>
      <c r="C53" s="70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86"/>
    </row>
    <row r="54" spans="1:15" ht="12.75">
      <c r="A54" s="87"/>
      <c r="B54" s="3"/>
      <c r="C54" s="70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  <row r="55" spans="1:3" ht="12.75">
      <c r="A55" s="153"/>
      <c r="B55" s="154"/>
      <c r="C55" s="155"/>
    </row>
    <row r="56" spans="1:3" ht="12.75">
      <c r="A56" s="153"/>
      <c r="B56" s="154"/>
      <c r="C56" s="155"/>
    </row>
    <row r="57" spans="1:3" ht="12.75">
      <c r="A57" s="153"/>
      <c r="B57" s="154"/>
      <c r="C57" s="155"/>
    </row>
    <row r="58" spans="1:3" ht="12.75">
      <c r="A58" s="153"/>
      <c r="B58" s="154"/>
      <c r="C58" s="155"/>
    </row>
    <row r="59" spans="1:3" ht="12.75">
      <c r="A59" s="153"/>
      <c r="B59" s="154"/>
      <c r="C59" s="155"/>
    </row>
    <row r="60" spans="1:3" ht="12.75">
      <c r="A60" s="153"/>
      <c r="B60" s="154"/>
      <c r="C60" s="155"/>
    </row>
    <row r="61" spans="1:3" ht="12.75">
      <c r="A61" s="153"/>
      <c r="B61" s="154"/>
      <c r="C61" s="155"/>
    </row>
    <row r="62" spans="1:3" ht="12.75">
      <c r="A62" s="153"/>
      <c r="B62" s="154"/>
      <c r="C62" s="155"/>
    </row>
    <row r="63" spans="1:3" ht="12.75">
      <c r="A63" s="153"/>
      <c r="B63" s="154"/>
      <c r="C63" s="155"/>
    </row>
    <row r="64" spans="1:3" ht="12.75">
      <c r="A64" s="153"/>
      <c r="B64" s="154"/>
      <c r="C64" s="155"/>
    </row>
    <row r="65" spans="1:3" ht="12.75">
      <c r="A65" s="153"/>
      <c r="B65" s="154"/>
      <c r="C65" s="155"/>
    </row>
    <row r="66" spans="1:3" ht="12.75">
      <c r="A66" s="153"/>
      <c r="B66" s="154"/>
      <c r="C66" s="155"/>
    </row>
    <row r="67" spans="1:3" ht="12.75">
      <c r="A67" s="153"/>
      <c r="B67" s="154"/>
      <c r="C67" s="155"/>
    </row>
    <row r="68" spans="1:3" ht="12.75">
      <c r="A68" s="153"/>
      <c r="B68" s="154"/>
      <c r="C68" s="155"/>
    </row>
    <row r="69" spans="1:3" ht="12.75">
      <c r="A69" s="153"/>
      <c r="B69" s="154"/>
      <c r="C69" s="155"/>
    </row>
    <row r="70" spans="1:3" ht="12.75">
      <c r="A70" s="153"/>
      <c r="B70" s="154"/>
      <c r="C70" s="155"/>
    </row>
    <row r="71" spans="1:3" ht="12.75">
      <c r="A71" s="153"/>
      <c r="B71" s="154"/>
      <c r="C71" s="155"/>
    </row>
    <row r="72" spans="1:3" ht="12.75">
      <c r="A72" s="153"/>
      <c r="B72" s="154"/>
      <c r="C72" s="155"/>
    </row>
    <row r="73" spans="1:3" ht="12.75">
      <c r="A73" s="153"/>
      <c r="B73" s="154"/>
      <c r="C73" s="155"/>
    </row>
    <row r="74" spans="1:3" ht="12.75">
      <c r="A74" s="153"/>
      <c r="B74" s="154"/>
      <c r="C74" s="155"/>
    </row>
    <row r="75" spans="1:3" ht="12.75">
      <c r="A75" s="153"/>
      <c r="B75" s="154"/>
      <c r="C75" s="155"/>
    </row>
    <row r="76" spans="1:3" ht="12.75">
      <c r="A76" s="153"/>
      <c r="B76" s="154"/>
      <c r="C76" s="155"/>
    </row>
    <row r="77" spans="1:3" ht="12.75">
      <c r="A77" s="153"/>
      <c r="B77" s="154"/>
      <c r="C77" s="155"/>
    </row>
    <row r="78" spans="1:3" ht="12.75">
      <c r="A78" s="153"/>
      <c r="B78" s="154"/>
      <c r="C78" s="155"/>
    </row>
    <row r="79" spans="1:3" ht="12.75">
      <c r="A79" s="153"/>
      <c r="B79" s="154"/>
      <c r="C79" s="155"/>
    </row>
    <row r="80" spans="1:3" ht="12.75">
      <c r="A80" s="153"/>
      <c r="B80" s="154"/>
      <c r="C80" s="155"/>
    </row>
    <row r="81" spans="1:3" ht="12.75">
      <c r="A81" s="153"/>
      <c r="B81" s="154"/>
      <c r="C81" s="155"/>
    </row>
    <row r="82" spans="1:3" ht="12.75">
      <c r="A82" s="91"/>
      <c r="B82" s="91"/>
      <c r="C82" s="91"/>
    </row>
    <row r="83" spans="1:3" ht="12.75">
      <c r="A83" s="156"/>
      <c r="B83" s="156"/>
      <c r="C83" s="157"/>
    </row>
    <row r="84" spans="1:3" ht="12.75">
      <c r="A84" s="91"/>
      <c r="B84" s="91"/>
      <c r="C84" s="91"/>
    </row>
    <row r="85" spans="1:3" ht="12.75">
      <c r="A85" s="91"/>
      <c r="B85" s="91"/>
      <c r="C85" s="91"/>
    </row>
    <row r="86" spans="1:3" ht="12.75">
      <c r="A86" s="91"/>
      <c r="B86" s="91"/>
      <c r="C86" s="91"/>
    </row>
    <row r="87" spans="1:3" ht="12.75">
      <c r="A87" s="91"/>
      <c r="B87" s="91"/>
      <c r="C87" s="91"/>
    </row>
    <row r="88" spans="1:3" ht="12.75">
      <c r="A88" s="91"/>
      <c r="B88" s="91"/>
      <c r="C88" s="91"/>
    </row>
    <row r="89" spans="1:3" ht="12.75">
      <c r="A89" s="91"/>
      <c r="B89" s="91"/>
      <c r="C89" s="91"/>
    </row>
    <row r="90" spans="1:3" ht="12.75">
      <c r="A90" s="91"/>
      <c r="B90" s="91"/>
      <c r="C90" s="91"/>
    </row>
    <row r="91" spans="1:3" ht="12.75">
      <c r="A91" s="91"/>
      <c r="B91" s="91"/>
      <c r="C91" s="91"/>
    </row>
    <row r="92" spans="1:3" ht="12.75">
      <c r="A92" s="91"/>
      <c r="B92" s="91"/>
      <c r="C92" s="91"/>
    </row>
    <row r="93" spans="1:3" ht="12.75">
      <c r="A93" s="194"/>
      <c r="B93" s="194"/>
      <c r="C93" s="194"/>
    </row>
    <row r="94" spans="1:3" ht="12.75">
      <c r="A94" s="91"/>
      <c r="B94" s="91"/>
      <c r="C94" s="91"/>
    </row>
    <row r="95" spans="1:3" ht="12.75">
      <c r="A95" s="195"/>
      <c r="B95" s="195"/>
      <c r="C95" s="195"/>
    </row>
    <row r="96" spans="1:3" ht="12.75">
      <c r="A96" s="195"/>
      <c r="B96" s="195"/>
      <c r="C96" s="195"/>
    </row>
    <row r="97" spans="1:3" ht="12.75">
      <c r="A97" s="158"/>
      <c r="B97" s="158"/>
      <c r="C97" s="157"/>
    </row>
    <row r="98" spans="1:3" ht="12.75">
      <c r="A98" s="158"/>
      <c r="B98" s="159"/>
      <c r="C98" s="157"/>
    </row>
    <row r="99" spans="1:3" ht="12.75">
      <c r="A99" s="153"/>
      <c r="B99" s="154"/>
      <c r="C99" s="155"/>
    </row>
    <row r="100" spans="1:3" ht="12.75">
      <c r="A100" s="158"/>
      <c r="B100" s="159"/>
      <c r="C100" s="157"/>
    </row>
    <row r="101" spans="1:3" ht="12.75">
      <c r="A101" s="153"/>
      <c r="B101" s="154"/>
      <c r="C101" s="155"/>
    </row>
    <row r="102" spans="1:3" ht="12.75">
      <c r="A102" s="153"/>
      <c r="B102" s="154"/>
      <c r="C102" s="155"/>
    </row>
    <row r="103" spans="1:3" ht="12.75">
      <c r="A103" s="153"/>
      <c r="B103" s="154"/>
      <c r="C103" s="155"/>
    </row>
    <row r="104" spans="1:3" ht="12.75">
      <c r="A104" s="153"/>
      <c r="B104" s="154"/>
      <c r="C104" s="155"/>
    </row>
    <row r="105" spans="1:3" ht="12.75">
      <c r="A105" s="153"/>
      <c r="B105" s="154"/>
      <c r="C105" s="155"/>
    </row>
    <row r="106" spans="1:3" ht="12.75">
      <c r="A106" s="153"/>
      <c r="B106" s="154"/>
      <c r="C106" s="155"/>
    </row>
    <row r="107" spans="1:3" ht="12.75">
      <c r="A107" s="153"/>
      <c r="B107" s="154"/>
      <c r="C107" s="155"/>
    </row>
    <row r="108" spans="1:3" ht="12.75">
      <c r="A108" s="153"/>
      <c r="B108" s="154"/>
      <c r="C108" s="155"/>
    </row>
    <row r="109" spans="1:3" ht="12.75">
      <c r="A109" s="153"/>
      <c r="B109" s="154"/>
      <c r="C109" s="155"/>
    </row>
    <row r="110" spans="1:3" ht="12.75">
      <c r="A110" s="153"/>
      <c r="B110" s="154"/>
      <c r="C110" s="155"/>
    </row>
    <row r="111" spans="1:3" ht="12.75">
      <c r="A111" s="153"/>
      <c r="B111" s="154"/>
      <c r="C111" s="155"/>
    </row>
    <row r="112" spans="1:3" ht="12.75">
      <c r="A112" s="153"/>
      <c r="B112" s="154"/>
      <c r="C112" s="155"/>
    </row>
    <row r="113" spans="1:3" ht="12.75">
      <c r="A113" s="153"/>
      <c r="B113" s="154"/>
      <c r="C113" s="155"/>
    </row>
    <row r="114" spans="1:3" ht="12.75">
      <c r="A114" s="153"/>
      <c r="B114" s="154"/>
      <c r="C114" s="155"/>
    </row>
    <row r="115" spans="1:3" ht="12.75">
      <c r="A115" s="153"/>
      <c r="B115" s="154"/>
      <c r="C115" s="155"/>
    </row>
    <row r="116" spans="1:3" ht="12.75">
      <c r="A116" s="153"/>
      <c r="B116" s="154"/>
      <c r="C116" s="155"/>
    </row>
    <row r="117" spans="1:3" ht="12.75">
      <c r="A117" s="153"/>
      <c r="B117" s="154"/>
      <c r="C117" s="155"/>
    </row>
    <row r="118" spans="1:3" ht="12.75">
      <c r="A118" s="153"/>
      <c r="B118" s="154"/>
      <c r="C118" s="155"/>
    </row>
    <row r="119" spans="1:3" ht="12.75">
      <c r="A119" s="153"/>
      <c r="B119" s="154"/>
      <c r="C119" s="155"/>
    </row>
    <row r="120" spans="1:3" ht="12.75">
      <c r="A120" s="153"/>
      <c r="B120" s="154"/>
      <c r="C120" s="155"/>
    </row>
    <row r="121" spans="1:3" ht="12.75">
      <c r="A121" s="153"/>
      <c r="B121" s="154"/>
      <c r="C121" s="155"/>
    </row>
    <row r="122" spans="1:3" ht="12.75">
      <c r="A122" s="153"/>
      <c r="B122" s="154"/>
      <c r="C122" s="155"/>
    </row>
    <row r="123" spans="1:3" ht="12.75">
      <c r="A123" s="153"/>
      <c r="B123" s="154"/>
      <c r="C123" s="155"/>
    </row>
    <row r="124" spans="1:3" ht="12.75">
      <c r="A124" s="153"/>
      <c r="B124" s="154"/>
      <c r="C124" s="155"/>
    </row>
    <row r="125" spans="1:3" ht="12.75">
      <c r="A125" s="153"/>
      <c r="B125" s="154"/>
      <c r="C125" s="155"/>
    </row>
    <row r="126" spans="1:3" ht="12.75">
      <c r="A126" s="153"/>
      <c r="B126" s="154"/>
      <c r="C126" s="155"/>
    </row>
    <row r="127" spans="1:3" ht="12.75">
      <c r="A127" s="153"/>
      <c r="B127" s="154"/>
      <c r="C127" s="155"/>
    </row>
    <row r="128" spans="1:3" ht="12.75">
      <c r="A128" s="153"/>
      <c r="B128" s="154"/>
      <c r="C128" s="155"/>
    </row>
    <row r="129" spans="1:3" ht="12.75">
      <c r="A129" s="153"/>
      <c r="B129" s="154"/>
      <c r="C129" s="155"/>
    </row>
    <row r="130" spans="1:3" ht="12.75">
      <c r="A130" s="153"/>
      <c r="B130" s="154"/>
      <c r="C130" s="155"/>
    </row>
    <row r="131" spans="1:3" ht="12.75">
      <c r="A131" s="91"/>
      <c r="B131" s="91"/>
      <c r="C131" s="91"/>
    </row>
    <row r="132" spans="1:3" ht="12.75">
      <c r="A132" s="156"/>
      <c r="B132" s="156"/>
      <c r="C132" s="157"/>
    </row>
    <row r="133" spans="1:3" ht="12.75">
      <c r="A133" s="50"/>
      <c r="B133" s="50"/>
      <c r="C133" s="51"/>
    </row>
    <row r="134" spans="1:3" ht="12.75">
      <c r="A134" s="50"/>
      <c r="B134" s="50"/>
      <c r="C134" s="51"/>
    </row>
    <row r="135" spans="1:3" ht="12.75">
      <c r="A135" s="50"/>
      <c r="B135" s="50"/>
      <c r="C135" s="51"/>
    </row>
  </sheetData>
  <sheetProtection/>
  <mergeCells count="14">
    <mergeCell ref="A93:C93"/>
    <mergeCell ref="A14:A15"/>
    <mergeCell ref="B14:B15"/>
    <mergeCell ref="C14:C15"/>
    <mergeCell ref="A95:A96"/>
    <mergeCell ref="B95:B96"/>
    <mergeCell ref="C95:C96"/>
    <mergeCell ref="A40:C40"/>
    <mergeCell ref="E1:I1"/>
    <mergeCell ref="E4:I4"/>
    <mergeCell ref="A5:C5"/>
    <mergeCell ref="A6:C6"/>
    <mergeCell ref="A1:C1"/>
    <mergeCell ref="A39:C39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7109375" style="48" customWidth="1"/>
    <col min="5" max="5" width="7.421875" style="48" customWidth="1"/>
    <col min="6" max="6" width="5.57421875" style="48" customWidth="1"/>
    <col min="7" max="7" width="5.7109375" style="48" customWidth="1"/>
    <col min="8" max="8" width="5.57421875" style="48" customWidth="1"/>
    <col min="9" max="9" width="6.57421875" style="48" customWidth="1"/>
    <col min="10" max="10" width="6.00390625" style="48" customWidth="1"/>
    <col min="11" max="11" width="6.57421875" style="48" customWidth="1"/>
    <col min="12" max="12" width="6.140625" style="48" customWidth="1"/>
    <col min="13" max="13" width="6.00390625" style="48" customWidth="1"/>
    <col min="14" max="14" width="5.8515625" style="48" customWidth="1"/>
    <col min="15" max="15" width="5.42187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3" ht="56.25" customHeight="1">
      <c r="A2" s="187" t="s">
        <v>122</v>
      </c>
      <c r="B2" s="187"/>
      <c r="C2" s="187"/>
    </row>
    <row r="3" spans="1:3" ht="12.75">
      <c r="A3" s="28"/>
      <c r="B3" s="22"/>
      <c r="C3" s="27"/>
    </row>
    <row r="4" spans="1:9" ht="12.75">
      <c r="A4" s="28"/>
      <c r="B4" s="22"/>
      <c r="C4" s="27"/>
      <c r="E4" s="183"/>
      <c r="F4" s="183"/>
      <c r="G4" s="183"/>
      <c r="H4" s="183"/>
      <c r="I4" s="183"/>
    </row>
    <row r="5" spans="1:9" s="20" customFormat="1" ht="15.75">
      <c r="A5" s="186" t="s">
        <v>50</v>
      </c>
      <c r="B5" s="186"/>
      <c r="C5" s="186"/>
      <c r="E5" s="184"/>
      <c r="F5" s="184"/>
      <c r="G5" s="184"/>
      <c r="H5" s="184"/>
      <c r="I5" s="184"/>
    </row>
    <row r="6" spans="1:9" s="20" customFormat="1" ht="15.75">
      <c r="A6" s="185" t="s">
        <v>115</v>
      </c>
      <c r="B6" s="185"/>
      <c r="C6" s="185"/>
      <c r="E6" s="184"/>
      <c r="F6" s="184"/>
      <c r="G6" s="184"/>
      <c r="H6" s="184"/>
      <c r="I6" s="184"/>
    </row>
    <row r="7" spans="1:9" ht="12.75">
      <c r="A7" s="23"/>
      <c r="B7" s="23"/>
      <c r="C7" s="23"/>
      <c r="E7" s="50"/>
      <c r="F7" s="50"/>
      <c r="G7" s="50"/>
      <c r="H7" s="50"/>
      <c r="I7" s="50"/>
    </row>
    <row r="8" spans="1:9" ht="12.75">
      <c r="A8" s="23"/>
      <c r="B8" s="24" t="s">
        <v>123</v>
      </c>
      <c r="C8" s="25">
        <v>-39755.42</v>
      </c>
      <c r="E8" s="50"/>
      <c r="F8" s="50"/>
      <c r="G8" s="50"/>
      <c r="H8" s="50"/>
      <c r="I8" s="50"/>
    </row>
    <row r="9" spans="1:9" ht="12.75">
      <c r="A9" s="23"/>
      <c r="B9" s="24" t="s">
        <v>51</v>
      </c>
      <c r="C9" s="25">
        <v>48328.44</v>
      </c>
      <c r="E9" s="50"/>
      <c r="F9" s="51"/>
      <c r="G9" s="50"/>
      <c r="H9" s="50"/>
      <c r="I9" s="50"/>
    </row>
    <row r="10" spans="1:9" ht="12.75">
      <c r="A10" s="28"/>
      <c r="B10" s="26" t="s">
        <v>52</v>
      </c>
      <c r="C10" s="27">
        <v>49910.15</v>
      </c>
      <c r="E10" s="50"/>
      <c r="F10" s="51"/>
      <c r="G10" s="50"/>
      <c r="H10" s="50"/>
      <c r="I10" s="50"/>
    </row>
    <row r="11" spans="1:9" ht="12.75">
      <c r="A11" s="28"/>
      <c r="B11" s="28" t="s">
        <v>48</v>
      </c>
      <c r="C11" s="27">
        <f>C18</f>
        <v>51442.28999999999</v>
      </c>
      <c r="E11" s="50"/>
      <c r="F11" s="74"/>
      <c r="G11" s="50"/>
      <c r="H11" s="50"/>
      <c r="I11" s="50"/>
    </row>
    <row r="12" spans="1:9" ht="12.75">
      <c r="A12" s="28"/>
      <c r="B12" s="28" t="s">
        <v>124</v>
      </c>
      <c r="C12" s="27">
        <f>C8+C10-C11</f>
        <v>-41287.55999999999</v>
      </c>
      <c r="E12" s="50"/>
      <c r="F12" s="50"/>
      <c r="G12" s="50"/>
      <c r="H12" s="50"/>
      <c r="I12" s="50"/>
    </row>
    <row r="13" spans="1:9" ht="12.75">
      <c r="A13" s="91"/>
      <c r="B13" s="91"/>
      <c r="C13" s="92"/>
      <c r="E13" s="50"/>
      <c r="F13" s="50"/>
      <c r="G13" s="50"/>
      <c r="H13" s="50"/>
      <c r="I13" s="50"/>
    </row>
    <row r="14" spans="1:9" ht="12.75">
      <c r="A14" s="91"/>
      <c r="B14" s="91"/>
      <c r="C14" s="92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E15" s="50"/>
      <c r="F15" s="50"/>
      <c r="G15" s="50"/>
      <c r="H15" s="50"/>
      <c r="I15" s="50"/>
    </row>
    <row r="16" spans="1:9" ht="12.75">
      <c r="A16" s="191"/>
      <c r="B16" s="192"/>
      <c r="C16" s="192"/>
      <c r="E16" s="183"/>
      <c r="F16" s="183"/>
      <c r="G16" s="183"/>
      <c r="H16" s="183"/>
      <c r="I16" s="183"/>
    </row>
    <row r="17" spans="1:9" ht="12.75">
      <c r="A17" s="78"/>
      <c r="B17" s="79" t="s">
        <v>74</v>
      </c>
      <c r="C17" s="8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SUM(C19:C37)</f>
        <v>51442.28999999999</v>
      </c>
      <c r="E18" s="94"/>
    </row>
    <row r="19" spans="1:5" s="52" customFormat="1" ht="12.75">
      <c r="A19" s="36"/>
      <c r="B19" s="37" t="s">
        <v>523</v>
      </c>
      <c r="C19" s="38">
        <v>42.58</v>
      </c>
      <c r="E19" s="95"/>
    </row>
    <row r="20" spans="1:5" s="52" customFormat="1" ht="12.75">
      <c r="A20" s="36"/>
      <c r="B20" s="37" t="s">
        <v>516</v>
      </c>
      <c r="C20" s="38">
        <v>5022.7</v>
      </c>
      <c r="E20" s="95"/>
    </row>
    <row r="21" spans="1:5" s="52" customFormat="1" ht="12.75">
      <c r="A21" s="36"/>
      <c r="B21" s="37" t="s">
        <v>524</v>
      </c>
      <c r="C21" s="38">
        <v>16419.03</v>
      </c>
      <c r="E21" s="95"/>
    </row>
    <row r="22" spans="1:5" s="52" customFormat="1" ht="12.75">
      <c r="A22" s="36"/>
      <c r="B22" s="37" t="s">
        <v>517</v>
      </c>
      <c r="C22" s="38">
        <v>3160.07</v>
      </c>
      <c r="E22" s="95"/>
    </row>
    <row r="23" spans="1:5" s="52" customFormat="1" ht="12.75" customHeight="1">
      <c r="A23" s="36"/>
      <c r="B23" s="37" t="s">
        <v>525</v>
      </c>
      <c r="C23" s="38">
        <v>291.02</v>
      </c>
      <c r="E23" s="95"/>
    </row>
    <row r="24" spans="1:5" s="52" customFormat="1" ht="12.75">
      <c r="A24" s="36"/>
      <c r="B24" s="37" t="s">
        <v>538</v>
      </c>
      <c r="C24" s="38">
        <v>525.62</v>
      </c>
      <c r="E24" s="95"/>
    </row>
    <row r="25" spans="1:5" s="52" customFormat="1" ht="12.75">
      <c r="A25" s="36"/>
      <c r="B25" s="37" t="s">
        <v>515</v>
      </c>
      <c r="C25" s="38">
        <v>455</v>
      </c>
      <c r="E25" s="95"/>
    </row>
    <row r="26" spans="1:5" s="52" customFormat="1" ht="12.75">
      <c r="A26" s="36"/>
      <c r="B26" s="37" t="s">
        <v>529</v>
      </c>
      <c r="C26" s="38">
        <v>762.82</v>
      </c>
      <c r="E26" s="95"/>
    </row>
    <row r="27" spans="1:5" s="52" customFormat="1" ht="12.75">
      <c r="A27" s="36"/>
      <c r="B27" s="37" t="s">
        <v>514</v>
      </c>
      <c r="C27" s="38">
        <v>559.44</v>
      </c>
      <c r="E27" s="95"/>
    </row>
    <row r="28" spans="1:5" s="52" customFormat="1" ht="12.75">
      <c r="A28" s="36"/>
      <c r="B28" s="37" t="s">
        <v>513</v>
      </c>
      <c r="C28" s="38">
        <v>406.11</v>
      </c>
      <c r="E28" s="95"/>
    </row>
    <row r="29" spans="1:5" s="52" customFormat="1" ht="12.75">
      <c r="A29" s="36"/>
      <c r="B29" s="37" t="s">
        <v>522</v>
      </c>
      <c r="C29" s="38">
        <v>56.55</v>
      </c>
      <c r="E29" s="95"/>
    </row>
    <row r="30" spans="1:5" s="52" customFormat="1" ht="12.75">
      <c r="A30" s="36"/>
      <c r="B30" s="37" t="s">
        <v>519</v>
      </c>
      <c r="C30" s="38">
        <v>273.25</v>
      </c>
      <c r="E30" s="95"/>
    </row>
    <row r="31" spans="1:5" s="52" customFormat="1" ht="12.75">
      <c r="A31" s="36"/>
      <c r="B31" s="37" t="s">
        <v>521</v>
      </c>
      <c r="C31" s="38">
        <v>53.4</v>
      </c>
      <c r="E31" s="95"/>
    </row>
    <row r="32" spans="1:5" s="52" customFormat="1" ht="12.75">
      <c r="A32" s="36"/>
      <c r="B32" s="37" t="s">
        <v>518</v>
      </c>
      <c r="C32" s="38">
        <v>7883.23</v>
      </c>
      <c r="E32" s="95"/>
    </row>
    <row r="33" spans="1:5" s="52" customFormat="1" ht="12.75">
      <c r="A33" s="36"/>
      <c r="B33" s="37" t="s">
        <v>520</v>
      </c>
      <c r="C33" s="38">
        <v>10838.78</v>
      </c>
      <c r="E33" s="95"/>
    </row>
    <row r="34" spans="1:5" s="52" customFormat="1" ht="12.75">
      <c r="A34" s="36"/>
      <c r="B34" s="37" t="s">
        <v>527</v>
      </c>
      <c r="C34" s="38">
        <v>1847.72</v>
      </c>
      <c r="E34" s="95"/>
    </row>
    <row r="35" spans="1:5" s="52" customFormat="1" ht="12.75">
      <c r="A35" s="36"/>
      <c r="B35" s="37" t="s">
        <v>532</v>
      </c>
      <c r="C35" s="38">
        <v>1416</v>
      </c>
      <c r="E35" s="95"/>
    </row>
    <row r="36" spans="1:5" s="52" customFormat="1" ht="12.75">
      <c r="A36" s="36"/>
      <c r="B36" s="37" t="s">
        <v>526</v>
      </c>
      <c r="C36" s="38">
        <v>3.64</v>
      </c>
      <c r="E36" s="95"/>
    </row>
    <row r="37" spans="1:5" s="52" customFormat="1" ht="12.75">
      <c r="A37" s="36"/>
      <c r="B37" s="37" t="s">
        <v>530</v>
      </c>
      <c r="C37" s="38">
        <v>1425.33</v>
      </c>
      <c r="E37" s="95"/>
    </row>
    <row r="38" spans="1:5" s="52" customFormat="1" ht="12.75">
      <c r="A38" s="40"/>
      <c r="B38" s="40"/>
      <c r="C38" s="41"/>
      <c r="E38" s="96"/>
    </row>
    <row r="39" spans="1:5" s="52" customFormat="1" ht="12.75">
      <c r="A39" s="43"/>
      <c r="B39" s="44" t="s">
        <v>3</v>
      </c>
      <c r="C39" s="45">
        <f>C18</f>
        <v>51442.28999999999</v>
      </c>
      <c r="E39" s="94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21481.83</v>
      </c>
    </row>
    <row r="46" spans="2:3" ht="12.75">
      <c r="B46" s="24" t="s">
        <v>51</v>
      </c>
      <c r="C46" s="25">
        <v>30923.69</v>
      </c>
    </row>
    <row r="47" spans="2:3" ht="12.75">
      <c r="B47" s="26" t="s">
        <v>52</v>
      </c>
      <c r="C47" s="27">
        <v>35315.61</v>
      </c>
    </row>
    <row r="48" spans="2:3" ht="12.75">
      <c r="B48" s="28" t="s">
        <v>107</v>
      </c>
      <c r="C48" s="27">
        <v>21298.35</v>
      </c>
    </row>
    <row r="49" spans="2:3" ht="12.75">
      <c r="B49" s="28" t="s">
        <v>117</v>
      </c>
      <c r="C49" s="27">
        <f>C45+C47-C48</f>
        <v>35499.090000000004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133</v>
      </c>
      <c r="C52" s="65">
        <f>SUM(D52+E52+F52+G52+H52+I52+J52+K52+L52+M52+N52+O41)</f>
        <v>21298.350000000002</v>
      </c>
      <c r="D52" s="66">
        <f aca="true" t="shared" si="0" ref="D52:L52">SUM(D53:D60)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4212.93</v>
      </c>
      <c r="J52" s="68">
        <f t="shared" si="0"/>
        <v>14452.19</v>
      </c>
      <c r="K52" s="68">
        <f t="shared" si="0"/>
        <v>2633.23</v>
      </c>
      <c r="L52" s="68">
        <f t="shared" si="0"/>
        <v>0</v>
      </c>
      <c r="M52" s="68">
        <f>SUM(M54:M60)</f>
        <v>0</v>
      </c>
      <c r="N52" s="68">
        <f>SUM(N54:N60)</f>
        <v>0</v>
      </c>
      <c r="O52" s="69">
        <f>SUM(O55:O60)</f>
        <v>0</v>
      </c>
      <c r="P52" s="63"/>
    </row>
    <row r="53" spans="1:16" s="52" customFormat="1" ht="12.75">
      <c r="A53" s="84">
        <v>21</v>
      </c>
      <c r="B53" s="3" t="s">
        <v>134</v>
      </c>
      <c r="C53" s="70"/>
      <c r="D53" s="71"/>
      <c r="E53" s="72"/>
      <c r="F53" s="73"/>
      <c r="G53" s="73"/>
      <c r="H53" s="73"/>
      <c r="I53" s="73">
        <v>4212.93</v>
      </c>
      <c r="J53" s="73"/>
      <c r="K53" s="73"/>
      <c r="L53" s="73"/>
      <c r="M53" s="48"/>
      <c r="N53" s="48"/>
      <c r="O53" s="72"/>
      <c r="P53" s="63"/>
    </row>
    <row r="54" spans="1:16" s="52" customFormat="1" ht="12.75">
      <c r="A54" s="84"/>
      <c r="B54" s="2" t="s">
        <v>135</v>
      </c>
      <c r="C54" s="65"/>
      <c r="D54" s="71"/>
      <c r="E54" s="72"/>
      <c r="F54" s="73"/>
      <c r="G54" s="73"/>
      <c r="H54" s="73"/>
      <c r="I54" s="73"/>
      <c r="J54" s="73">
        <v>14452.19</v>
      </c>
      <c r="K54" s="73"/>
      <c r="L54" s="73"/>
      <c r="M54" s="73"/>
      <c r="N54" s="73"/>
      <c r="O54" s="72"/>
      <c r="P54" s="63"/>
    </row>
    <row r="55" spans="1:16" s="52" customFormat="1" ht="12.75">
      <c r="A55" s="87"/>
      <c r="B55" s="2" t="s">
        <v>136</v>
      </c>
      <c r="C55" s="65"/>
      <c r="D55" s="71"/>
      <c r="E55" s="72"/>
      <c r="F55" s="73"/>
      <c r="G55" s="73"/>
      <c r="H55" s="73"/>
      <c r="I55" s="73"/>
      <c r="J55" s="73"/>
      <c r="K55" s="73">
        <v>2633.23</v>
      </c>
      <c r="L55" s="73"/>
      <c r="M55" s="73"/>
      <c r="N55" s="73"/>
      <c r="O55" s="86"/>
      <c r="P55" s="63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2"/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</sheetData>
  <sheetProtection/>
  <mergeCells count="13">
    <mergeCell ref="A5:C5"/>
    <mergeCell ref="A6:C6"/>
    <mergeCell ref="A15:A16"/>
    <mergeCell ref="B15:B16"/>
    <mergeCell ref="C15:C16"/>
    <mergeCell ref="E17:I17"/>
    <mergeCell ref="A2:C2"/>
    <mergeCell ref="A42:C42"/>
    <mergeCell ref="A43:C43"/>
    <mergeCell ref="E4:I4"/>
    <mergeCell ref="E5:I5"/>
    <mergeCell ref="E6:I6"/>
    <mergeCell ref="E16:I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8.140625" style="56" customWidth="1"/>
    <col min="4" max="4" width="9.140625" style="48" customWidth="1"/>
    <col min="5" max="5" width="7.140625" style="48" customWidth="1"/>
    <col min="6" max="6" width="6.421875" style="48" customWidth="1"/>
    <col min="7" max="7" width="9.140625" style="48" customWidth="1"/>
    <col min="8" max="8" width="8.28125" style="48" customWidth="1"/>
    <col min="9" max="9" width="7.57421875" style="48" customWidth="1"/>
    <col min="10" max="10" width="9.140625" style="48" customWidth="1"/>
    <col min="11" max="11" width="7.140625" style="48" customWidth="1"/>
    <col min="12" max="12" width="5.8515625" style="48" customWidth="1"/>
    <col min="13" max="13" width="6.00390625" style="48" customWidth="1"/>
    <col min="14" max="14" width="9.140625" style="48" customWidth="1"/>
    <col min="15" max="15" width="6.00390625" style="48" customWidth="1"/>
    <col min="16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63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-270458.37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568808.22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553522.49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552944.6399999999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-269880.5199999999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43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SUM(C19:C38)</f>
        <v>552944.6399999999</v>
      </c>
      <c r="E18" s="35"/>
    </row>
    <row r="19" spans="1:5" s="52" customFormat="1" ht="12.75">
      <c r="A19" s="36"/>
      <c r="B19" s="37" t="s">
        <v>523</v>
      </c>
      <c r="C19" s="38">
        <v>457.18</v>
      </c>
      <c r="E19" s="39"/>
    </row>
    <row r="20" spans="1:5" s="52" customFormat="1" ht="12.75">
      <c r="A20" s="36"/>
      <c r="B20" s="37" t="s">
        <v>516</v>
      </c>
      <c r="C20" s="38">
        <v>50637.8</v>
      </c>
      <c r="E20" s="39"/>
    </row>
    <row r="21" spans="1:5" s="52" customFormat="1" ht="12.75">
      <c r="A21" s="36"/>
      <c r="B21" s="37" t="s">
        <v>524</v>
      </c>
      <c r="C21" s="38">
        <v>176261.27</v>
      </c>
      <c r="E21" s="39"/>
    </row>
    <row r="22" spans="1:5" s="52" customFormat="1" ht="12.75">
      <c r="A22" s="36"/>
      <c r="B22" s="37" t="s">
        <v>517</v>
      </c>
      <c r="C22" s="38">
        <v>48189.19</v>
      </c>
      <c r="E22" s="39"/>
    </row>
    <row r="23" spans="1:5" s="52" customFormat="1" ht="12.75">
      <c r="A23" s="36"/>
      <c r="B23" s="37" t="s">
        <v>525</v>
      </c>
      <c r="C23" s="38">
        <v>3124.16</v>
      </c>
      <c r="E23" s="39"/>
    </row>
    <row r="24" spans="1:5" s="52" customFormat="1" ht="12.75">
      <c r="A24" s="36"/>
      <c r="B24" s="37" t="s">
        <v>538</v>
      </c>
      <c r="C24" s="38">
        <v>5642.76</v>
      </c>
      <c r="E24" s="39"/>
    </row>
    <row r="25" spans="1:5" s="52" customFormat="1" ht="12.75">
      <c r="A25" s="36"/>
      <c r="B25" s="37" t="s">
        <v>515</v>
      </c>
      <c r="C25" s="38">
        <v>4884.37</v>
      </c>
      <c r="E25" s="39"/>
    </row>
    <row r="26" spans="1:5" s="52" customFormat="1" ht="12.75">
      <c r="A26" s="36"/>
      <c r="B26" s="37" t="s">
        <v>529</v>
      </c>
      <c r="C26" s="38">
        <v>8189.08</v>
      </c>
      <c r="E26" s="39"/>
    </row>
    <row r="27" spans="1:5" s="52" customFormat="1" ht="12.75">
      <c r="A27" s="36"/>
      <c r="B27" s="37" t="s">
        <v>514</v>
      </c>
      <c r="C27" s="38">
        <v>6005.7</v>
      </c>
      <c r="E27" s="39"/>
    </row>
    <row r="28" spans="1:5" s="52" customFormat="1" ht="12.75">
      <c r="A28" s="36"/>
      <c r="B28" s="37" t="s">
        <v>513</v>
      </c>
      <c r="C28" s="38">
        <v>4359.81</v>
      </c>
      <c r="E28" s="39"/>
    </row>
    <row r="29" spans="1:5" s="52" customFormat="1" ht="12.75">
      <c r="A29" s="36"/>
      <c r="B29" s="37" t="s">
        <v>522</v>
      </c>
      <c r="C29" s="38">
        <v>607.11</v>
      </c>
      <c r="E29" s="39"/>
    </row>
    <row r="30" spans="1:5" s="52" customFormat="1" ht="12.75">
      <c r="A30" s="36"/>
      <c r="B30" s="37" t="s">
        <v>519</v>
      </c>
      <c r="C30" s="38">
        <v>2933.45</v>
      </c>
      <c r="E30" s="39"/>
    </row>
    <row r="31" spans="1:5" s="52" customFormat="1" ht="12.75">
      <c r="A31" s="36"/>
      <c r="B31" s="37" t="s">
        <v>521</v>
      </c>
      <c r="C31" s="38">
        <v>573.22</v>
      </c>
      <c r="E31" s="39"/>
    </row>
    <row r="32" spans="1:5" s="52" customFormat="1" ht="12.75">
      <c r="A32" s="36"/>
      <c r="B32" s="37" t="s">
        <v>518</v>
      </c>
      <c r="C32" s="38">
        <v>84627.69</v>
      </c>
      <c r="E32" s="39"/>
    </row>
    <row r="33" spans="1:5" s="52" customFormat="1" ht="12.75">
      <c r="A33" s="36"/>
      <c r="B33" s="37" t="s">
        <v>520</v>
      </c>
      <c r="C33" s="38">
        <v>116356.16</v>
      </c>
      <c r="E33" s="39"/>
    </row>
    <row r="34" spans="1:5" s="52" customFormat="1" ht="12.75">
      <c r="A34" s="36"/>
      <c r="B34" s="37" t="s">
        <v>527</v>
      </c>
      <c r="C34" s="38">
        <v>19835.5</v>
      </c>
      <c r="E34" s="39"/>
    </row>
    <row r="35" spans="1:5" s="52" customFormat="1" ht="12.75">
      <c r="A35" s="36"/>
      <c r="B35" s="37" t="s">
        <v>536</v>
      </c>
      <c r="C35" s="38">
        <v>3150</v>
      </c>
      <c r="E35" s="39"/>
    </row>
    <row r="36" spans="1:5" s="52" customFormat="1" ht="12.75">
      <c r="A36" s="36"/>
      <c r="B36" s="37" t="s">
        <v>532</v>
      </c>
      <c r="C36" s="38">
        <v>1770</v>
      </c>
      <c r="E36" s="39"/>
    </row>
    <row r="37" spans="1:5" s="52" customFormat="1" ht="12.75">
      <c r="A37" s="36"/>
      <c r="B37" s="37" t="s">
        <v>526</v>
      </c>
      <c r="C37" s="38">
        <v>39.09</v>
      </c>
      <c r="E37" s="39"/>
    </row>
    <row r="38" spans="1:5" s="52" customFormat="1" ht="12.75">
      <c r="A38" s="36"/>
      <c r="B38" s="37" t="s">
        <v>530</v>
      </c>
      <c r="C38" s="38">
        <v>15301.1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552944.6399999999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41523.59</v>
      </c>
    </row>
    <row r="46" spans="2:3" ht="12.75">
      <c r="B46" s="24" t="s">
        <v>51</v>
      </c>
      <c r="C46" s="25">
        <v>136338.84</v>
      </c>
    </row>
    <row r="47" spans="2:3" ht="12.75">
      <c r="B47" s="26" t="s">
        <v>94</v>
      </c>
      <c r="C47" s="27">
        <v>134879.16</v>
      </c>
    </row>
    <row r="48" spans="2:3" ht="12.75">
      <c r="B48" s="28" t="s">
        <v>107</v>
      </c>
      <c r="C48" s="27">
        <v>39248.19</v>
      </c>
    </row>
    <row r="49" spans="2:3" ht="12.75">
      <c r="B49" s="28" t="s">
        <v>117</v>
      </c>
      <c r="C49" s="27">
        <f>C45+C47-C48</f>
        <v>137154.56</v>
      </c>
    </row>
    <row r="50" ht="13.5" thickBot="1"/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439</v>
      </c>
      <c r="C52" s="65">
        <f>SUM(D52+E52+F52+G52+H52+I52+J52+K52+L52+M52+N52+O42)</f>
        <v>39248.19</v>
      </c>
      <c r="D52" s="66">
        <f aca="true" t="shared" si="0" ref="D52:L52">SUM(D53:D56)</f>
        <v>24263.19</v>
      </c>
      <c r="E52" s="67">
        <f t="shared" si="0"/>
        <v>10075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0</v>
      </c>
      <c r="M52" s="68">
        <f>SUM(M54:M56)</f>
        <v>2244</v>
      </c>
      <c r="N52" s="68">
        <f>SUM(N54:N56)</f>
        <v>2666</v>
      </c>
      <c r="O52" s="69" t="e">
        <f>SUM(#REF!)</f>
        <v>#REF!</v>
      </c>
      <c r="P52" s="63"/>
    </row>
    <row r="53" spans="1:16" s="52" customFormat="1" ht="25.5">
      <c r="A53" s="97">
        <v>67</v>
      </c>
      <c r="B53" s="6" t="s">
        <v>440</v>
      </c>
      <c r="C53" s="70"/>
      <c r="D53" s="71">
        <v>24263.19</v>
      </c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6" t="s">
        <v>97</v>
      </c>
      <c r="C54" s="65"/>
      <c r="D54" s="71"/>
      <c r="E54" s="72">
        <v>10075</v>
      </c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441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>
        <v>2244</v>
      </c>
      <c r="N55" s="73"/>
      <c r="O55" s="72"/>
      <c r="P55" s="63"/>
    </row>
    <row r="56" spans="1:16" s="52" customFormat="1" ht="12.75">
      <c r="A56" s="70"/>
      <c r="B56" s="7" t="s">
        <v>442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2666</v>
      </c>
      <c r="O56" s="72"/>
      <c r="P56" s="63"/>
    </row>
  </sheetData>
  <sheetProtection/>
  <mergeCells count="13">
    <mergeCell ref="A15:A16"/>
    <mergeCell ref="B15:B16"/>
    <mergeCell ref="C15:C16"/>
    <mergeCell ref="A42:C42"/>
    <mergeCell ref="A43:C43"/>
    <mergeCell ref="E16:I16"/>
    <mergeCell ref="E17:I17"/>
    <mergeCell ref="A3:C3"/>
    <mergeCell ref="E2:I2"/>
    <mergeCell ref="E3:I3"/>
    <mergeCell ref="E4:I4"/>
    <mergeCell ref="A6:C6"/>
    <mergeCell ref="A7:C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7.140625" style="48" customWidth="1"/>
    <col min="5" max="5" width="6.57421875" style="48" customWidth="1"/>
    <col min="6" max="6" width="6.8515625" style="48" customWidth="1"/>
    <col min="7" max="7" width="9.140625" style="48" customWidth="1"/>
    <col min="8" max="8" width="5.7109375" style="48" customWidth="1"/>
    <col min="9" max="9" width="6.140625" style="48" customWidth="1"/>
    <col min="10" max="10" width="8.57421875" style="48" customWidth="1"/>
    <col min="11" max="11" width="5.421875" style="48" customWidth="1"/>
    <col min="12" max="12" width="6.57421875" style="48" customWidth="1"/>
    <col min="13" max="13" width="6.421875" style="48" customWidth="1"/>
    <col min="14" max="14" width="9.8515625" style="48" customWidth="1"/>
    <col min="15" max="15" width="10.28125" style="48" customWidth="1"/>
    <col min="16" max="16" width="9.140625" style="48" customWidth="1"/>
    <col min="17" max="17" width="10.421875" style="48" customWidth="1"/>
    <col min="18" max="18" width="20.421875" style="48" customWidth="1"/>
    <col min="19" max="16384" width="9.140625" style="48" customWidth="1"/>
  </cols>
  <sheetData>
    <row r="1" spans="1:3" ht="12.75">
      <c r="A1" s="28"/>
      <c r="B1" s="28"/>
      <c r="C1" s="27"/>
    </row>
    <row r="2" spans="1:18" ht="12.75">
      <c r="A2" s="91"/>
      <c r="B2" s="91"/>
      <c r="C2" s="92"/>
      <c r="D2" s="50"/>
      <c r="E2" s="183"/>
      <c r="F2" s="183"/>
      <c r="G2" s="183"/>
      <c r="H2" s="183"/>
      <c r="I2" s="183"/>
      <c r="N2" s="183"/>
      <c r="O2" s="183"/>
      <c r="P2" s="183"/>
      <c r="Q2" s="183"/>
      <c r="R2" s="183"/>
    </row>
    <row r="3" spans="1:18" ht="66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N3" s="183"/>
      <c r="O3" s="183"/>
      <c r="P3" s="183"/>
      <c r="Q3" s="183"/>
      <c r="R3" s="183"/>
    </row>
    <row r="4" spans="1:18" ht="15" customHeight="1">
      <c r="A4" s="28"/>
      <c r="B4" s="22"/>
      <c r="C4" s="27"/>
      <c r="D4" s="50"/>
      <c r="E4" s="183"/>
      <c r="F4" s="183"/>
      <c r="G4" s="183"/>
      <c r="H4" s="183"/>
      <c r="I4" s="183"/>
      <c r="N4" s="183"/>
      <c r="O4" s="183"/>
      <c r="P4" s="183"/>
      <c r="Q4" s="183"/>
      <c r="R4" s="183"/>
    </row>
    <row r="5" spans="1:18" ht="12.75">
      <c r="A5" s="28"/>
      <c r="B5" s="22"/>
      <c r="C5" s="27"/>
      <c r="D5" s="50"/>
      <c r="E5" s="50"/>
      <c r="F5" s="50"/>
      <c r="G5" s="50"/>
      <c r="H5" s="50"/>
      <c r="I5" s="50"/>
      <c r="N5" s="50"/>
      <c r="O5" s="50"/>
      <c r="P5" s="50"/>
      <c r="Q5" s="50"/>
      <c r="R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N6" s="19"/>
      <c r="O6" s="19"/>
      <c r="P6" s="19"/>
      <c r="Q6" s="19"/>
      <c r="R6" s="19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N7" s="19"/>
      <c r="O7" s="21"/>
      <c r="P7" s="19"/>
      <c r="Q7" s="19"/>
      <c r="R7" s="19"/>
    </row>
    <row r="8" spans="1:18" ht="12.75">
      <c r="A8" s="23"/>
      <c r="B8" s="23"/>
      <c r="C8" s="23"/>
      <c r="D8" s="50"/>
      <c r="E8" s="50"/>
      <c r="F8" s="51"/>
      <c r="G8" s="50"/>
      <c r="H8" s="50"/>
      <c r="I8" s="50"/>
      <c r="N8" s="50"/>
      <c r="O8" s="51"/>
      <c r="P8" s="50"/>
      <c r="Q8" s="50"/>
      <c r="R8" s="50"/>
    </row>
    <row r="9" spans="1:18" ht="12.75">
      <c r="A9" s="23"/>
      <c r="B9" s="24" t="s">
        <v>123</v>
      </c>
      <c r="C9" s="25">
        <v>-125365.9</v>
      </c>
      <c r="D9" s="50"/>
      <c r="E9" s="50"/>
      <c r="F9" s="74"/>
      <c r="G9" s="50"/>
      <c r="H9" s="50"/>
      <c r="I9" s="50"/>
      <c r="N9" s="50"/>
      <c r="O9" s="74"/>
      <c r="P9" s="50"/>
      <c r="Q9" s="50"/>
      <c r="R9" s="50"/>
    </row>
    <row r="10" spans="1:18" ht="12.75">
      <c r="A10" s="23"/>
      <c r="B10" s="24" t="s">
        <v>128</v>
      </c>
      <c r="C10" s="25">
        <v>362958.88</v>
      </c>
      <c r="D10" s="50"/>
      <c r="E10" s="50"/>
      <c r="F10" s="50"/>
      <c r="G10" s="50"/>
      <c r="H10" s="50"/>
      <c r="I10" s="50"/>
      <c r="N10" s="50"/>
      <c r="O10" s="50"/>
      <c r="P10" s="50"/>
      <c r="Q10" s="50"/>
      <c r="R10" s="50"/>
    </row>
    <row r="11" spans="1:18" ht="12.75">
      <c r="A11" s="28"/>
      <c r="B11" s="26" t="s">
        <v>112</v>
      </c>
      <c r="C11" s="27">
        <v>333543.99</v>
      </c>
      <c r="D11" s="50"/>
      <c r="E11" s="50"/>
      <c r="F11" s="50"/>
      <c r="G11" s="50"/>
      <c r="H11" s="50"/>
      <c r="I11" s="50"/>
      <c r="N11" s="50"/>
      <c r="O11" s="50"/>
      <c r="P11" s="50"/>
      <c r="Q11" s="50"/>
      <c r="R11" s="50"/>
    </row>
    <row r="12" spans="1:18" ht="12.75">
      <c r="A12" s="28"/>
      <c r="B12" s="28" t="s">
        <v>48</v>
      </c>
      <c r="C12" s="27">
        <f>C18</f>
        <v>384012.57999999996</v>
      </c>
      <c r="D12" s="50"/>
      <c r="E12" s="50"/>
      <c r="F12" s="50"/>
      <c r="G12" s="50"/>
      <c r="H12" s="50"/>
      <c r="I12" s="50"/>
      <c r="N12" s="50"/>
      <c r="O12" s="50"/>
      <c r="P12" s="50"/>
      <c r="Q12" s="50"/>
      <c r="R12" s="50"/>
    </row>
    <row r="13" spans="1:18" ht="12.75">
      <c r="A13" s="28"/>
      <c r="B13" s="28" t="s">
        <v>124</v>
      </c>
      <c r="C13" s="27">
        <v>-125365.9</v>
      </c>
      <c r="D13" s="50"/>
      <c r="E13" s="50"/>
      <c r="F13" s="50"/>
      <c r="G13" s="50"/>
      <c r="H13" s="50"/>
      <c r="I13" s="50"/>
      <c r="N13" s="50"/>
      <c r="O13" s="50"/>
      <c r="P13" s="50"/>
      <c r="Q13" s="50"/>
      <c r="R13" s="50"/>
    </row>
    <row r="14" spans="1:18" ht="12.75">
      <c r="A14" s="88"/>
      <c r="B14" s="99"/>
      <c r="C14" s="83"/>
      <c r="D14" s="50"/>
      <c r="E14" s="50"/>
      <c r="F14" s="50"/>
      <c r="G14" s="50"/>
      <c r="H14" s="50"/>
      <c r="I14" s="50"/>
      <c r="N14" s="50"/>
      <c r="O14" s="50"/>
      <c r="P14" s="50"/>
      <c r="Q14" s="50"/>
      <c r="R14" s="50"/>
    </row>
    <row r="15" spans="1:18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N15" s="50"/>
      <c r="O15" s="50"/>
      <c r="P15" s="50"/>
      <c r="Q15" s="50"/>
      <c r="R15" s="50"/>
    </row>
    <row r="16" spans="1:18" ht="12.75">
      <c r="A16" s="191"/>
      <c r="B16" s="192"/>
      <c r="C16" s="192"/>
      <c r="D16" s="50"/>
      <c r="E16" s="183"/>
      <c r="F16" s="183"/>
      <c r="G16" s="183"/>
      <c r="H16" s="183"/>
      <c r="I16" s="183"/>
      <c r="N16" s="183"/>
      <c r="O16" s="183"/>
      <c r="P16" s="183"/>
      <c r="Q16" s="183"/>
      <c r="R16" s="183"/>
    </row>
    <row r="17" spans="1:18" ht="12.75">
      <c r="A17" s="78"/>
      <c r="B17" s="79" t="s">
        <v>25</v>
      </c>
      <c r="C17" s="80"/>
      <c r="D17" s="50"/>
      <c r="E17" s="183"/>
      <c r="F17" s="183"/>
      <c r="G17" s="183"/>
      <c r="H17" s="183"/>
      <c r="I17" s="183"/>
      <c r="N17" s="183"/>
      <c r="O17" s="183"/>
      <c r="P17" s="183"/>
      <c r="Q17" s="183"/>
      <c r="R17" s="183"/>
    </row>
    <row r="18" spans="1:5" s="52" customFormat="1" ht="12.75">
      <c r="A18" s="32"/>
      <c r="B18" s="33" t="s">
        <v>2</v>
      </c>
      <c r="C18" s="34">
        <f>SUM(C19:C38)</f>
        <v>384012.57999999996</v>
      </c>
      <c r="E18" s="35"/>
    </row>
    <row r="19" spans="1:5" s="52" customFormat="1" ht="12.75" customHeight="1">
      <c r="A19" s="36"/>
      <c r="B19" s="37" t="s">
        <v>523</v>
      </c>
      <c r="C19" s="38">
        <v>315.58</v>
      </c>
      <c r="E19" s="39"/>
    </row>
    <row r="20" spans="1:5" s="52" customFormat="1" ht="12.75">
      <c r="A20" s="36"/>
      <c r="B20" s="37" t="s">
        <v>516</v>
      </c>
      <c r="C20" s="38">
        <v>33795.73</v>
      </c>
      <c r="E20" s="39"/>
    </row>
    <row r="21" spans="1:5" s="52" customFormat="1" ht="12.75">
      <c r="A21" s="36"/>
      <c r="B21" s="37" t="s">
        <v>524</v>
      </c>
      <c r="C21" s="38">
        <v>121670.26</v>
      </c>
      <c r="E21" s="39"/>
    </row>
    <row r="22" spans="1:5" s="52" customFormat="1" ht="12.75">
      <c r="A22" s="36"/>
      <c r="B22" s="37" t="s">
        <v>517</v>
      </c>
      <c r="C22" s="38">
        <v>35387.1</v>
      </c>
      <c r="E22" s="39"/>
    </row>
    <row r="23" spans="1:5" s="52" customFormat="1" ht="12.75">
      <c r="A23" s="36"/>
      <c r="B23" s="37" t="s">
        <v>525</v>
      </c>
      <c r="C23" s="38">
        <v>2156.55</v>
      </c>
      <c r="E23" s="39"/>
    </row>
    <row r="24" spans="1:5" s="52" customFormat="1" ht="12.75">
      <c r="A24" s="36"/>
      <c r="B24" s="37" t="s">
        <v>538</v>
      </c>
      <c r="C24" s="38">
        <v>3895.1</v>
      </c>
      <c r="E24" s="39"/>
    </row>
    <row r="25" spans="1:5" s="52" customFormat="1" ht="12.75">
      <c r="A25" s="36"/>
      <c r="B25" s="37" t="s">
        <v>515</v>
      </c>
      <c r="C25" s="38">
        <v>3371.61</v>
      </c>
      <c r="E25" s="39"/>
    </row>
    <row r="26" spans="1:5" s="52" customFormat="1" ht="12.75">
      <c r="A26" s="36"/>
      <c r="B26" s="37" t="s">
        <v>529</v>
      </c>
      <c r="C26" s="38">
        <v>5652.77</v>
      </c>
      <c r="E26" s="39"/>
    </row>
    <row r="27" spans="1:5" s="52" customFormat="1" ht="12.75">
      <c r="A27" s="36"/>
      <c r="B27" s="37" t="s">
        <v>514</v>
      </c>
      <c r="C27" s="38">
        <v>4145.65</v>
      </c>
      <c r="E27" s="39"/>
    </row>
    <row r="28" spans="1:5" s="52" customFormat="1" ht="12.75">
      <c r="A28" s="36"/>
      <c r="B28" s="37" t="s">
        <v>513</v>
      </c>
      <c r="C28" s="38">
        <v>3009.51</v>
      </c>
      <c r="E28" s="39"/>
    </row>
    <row r="29" spans="1:5" s="52" customFormat="1" ht="12.75">
      <c r="A29" s="36"/>
      <c r="B29" s="37" t="s">
        <v>522</v>
      </c>
      <c r="C29" s="38">
        <v>419.08</v>
      </c>
      <c r="E29" s="39"/>
    </row>
    <row r="30" spans="1:5" s="52" customFormat="1" ht="12.75">
      <c r="A30" s="36"/>
      <c r="B30" s="37" t="s">
        <v>519</v>
      </c>
      <c r="C30" s="38">
        <v>2024.91</v>
      </c>
      <c r="E30" s="39"/>
    </row>
    <row r="31" spans="1:5" s="52" customFormat="1" ht="12.75">
      <c r="A31" s="36"/>
      <c r="B31" s="37" t="s">
        <v>521</v>
      </c>
      <c r="C31" s="38">
        <v>395.69</v>
      </c>
      <c r="E31" s="39"/>
    </row>
    <row r="32" spans="1:5" s="52" customFormat="1" ht="12.75">
      <c r="A32" s="36"/>
      <c r="B32" s="37" t="s">
        <v>518</v>
      </c>
      <c r="C32" s="38">
        <v>58417.12</v>
      </c>
      <c r="E32" s="39"/>
    </row>
    <row r="33" spans="1:5" s="52" customFormat="1" ht="12.75">
      <c r="A33" s="36"/>
      <c r="B33" s="37" t="s">
        <v>520</v>
      </c>
      <c r="C33" s="38">
        <v>80318.74</v>
      </c>
      <c r="E33" s="39"/>
    </row>
    <row r="34" spans="1:5" s="52" customFormat="1" ht="12.75">
      <c r="A34" s="36"/>
      <c r="B34" s="37" t="s">
        <v>527</v>
      </c>
      <c r="C34" s="38">
        <v>13692.09</v>
      </c>
      <c r="E34" s="39"/>
    </row>
    <row r="35" spans="1:5" s="52" customFormat="1" ht="12.75">
      <c r="A35" s="36"/>
      <c r="B35" s="37" t="s">
        <v>536</v>
      </c>
      <c r="C35" s="38">
        <v>2160</v>
      </c>
      <c r="E35" s="39"/>
    </row>
    <row r="36" spans="1:5" s="52" customFormat="1" ht="12.75">
      <c r="A36" s="36"/>
      <c r="B36" s="37" t="s">
        <v>532</v>
      </c>
      <c r="C36" s="38">
        <v>2596</v>
      </c>
      <c r="E36" s="39"/>
    </row>
    <row r="37" spans="1:5" s="52" customFormat="1" ht="12.75">
      <c r="A37" s="36"/>
      <c r="B37" s="37" t="s">
        <v>526</v>
      </c>
      <c r="C37" s="38">
        <v>26.98</v>
      </c>
      <c r="E37" s="39"/>
    </row>
    <row r="38" spans="1:5" s="52" customFormat="1" ht="12.75">
      <c r="A38" s="36"/>
      <c r="B38" s="37" t="s">
        <v>530</v>
      </c>
      <c r="C38" s="38">
        <v>10562.11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384012.57999999996</v>
      </c>
      <c r="E40" s="35"/>
    </row>
    <row r="41" spans="1:9" ht="12.75">
      <c r="A41" s="160"/>
      <c r="B41" s="160"/>
      <c r="C41" s="160"/>
      <c r="D41" s="50"/>
      <c r="E41" s="50"/>
      <c r="F41" s="50"/>
      <c r="G41" s="50"/>
      <c r="H41" s="50"/>
      <c r="I41" s="50"/>
    </row>
    <row r="42" spans="1:9" ht="12.75">
      <c r="A42" s="160"/>
      <c r="B42" s="160"/>
      <c r="C42" s="160"/>
      <c r="D42" s="50"/>
      <c r="E42" s="50"/>
      <c r="F42" s="50"/>
      <c r="G42" s="50"/>
      <c r="H42" s="50"/>
      <c r="I42" s="50"/>
    </row>
    <row r="43" spans="1:9" s="20" customFormat="1" ht="15.75">
      <c r="A43" s="186" t="s">
        <v>53</v>
      </c>
      <c r="B43" s="186"/>
      <c r="C43" s="186"/>
      <c r="D43" s="19"/>
      <c r="E43" s="19"/>
      <c r="F43" s="19"/>
      <c r="G43" s="19"/>
      <c r="H43" s="19"/>
      <c r="I43" s="19"/>
    </row>
    <row r="44" spans="1:9" s="20" customFormat="1" ht="15.75">
      <c r="A44" s="185" t="s">
        <v>115</v>
      </c>
      <c r="B44" s="185"/>
      <c r="C44" s="185"/>
      <c r="D44" s="19"/>
      <c r="E44" s="19"/>
      <c r="F44" s="19"/>
      <c r="G44" s="19"/>
      <c r="H44" s="19"/>
      <c r="I44" s="19"/>
    </row>
    <row r="45" spans="4:9" ht="12.75">
      <c r="D45" s="50"/>
      <c r="E45" s="50"/>
      <c r="F45" s="50"/>
      <c r="G45" s="50"/>
      <c r="H45" s="50"/>
      <c r="I45" s="50"/>
    </row>
    <row r="46" spans="2:9" ht="12.75">
      <c r="B46" s="24" t="s">
        <v>123</v>
      </c>
      <c r="C46" s="25">
        <v>67793.12</v>
      </c>
      <c r="D46" s="50"/>
      <c r="E46" s="50"/>
      <c r="F46" s="50"/>
      <c r="G46" s="50"/>
      <c r="H46" s="50"/>
      <c r="I46" s="50"/>
    </row>
    <row r="47" spans="2:9" ht="12.75">
      <c r="B47" s="24" t="s">
        <v>128</v>
      </c>
      <c r="C47" s="25">
        <v>92256.29</v>
      </c>
      <c r="D47" s="50"/>
      <c r="E47" s="50"/>
      <c r="F47" s="50"/>
      <c r="G47" s="50"/>
      <c r="H47" s="50"/>
      <c r="I47" s="50"/>
    </row>
    <row r="48" spans="2:9" ht="12.75">
      <c r="B48" s="26" t="s">
        <v>111</v>
      </c>
      <c r="C48" s="27">
        <v>86196.25</v>
      </c>
      <c r="D48" s="50"/>
      <c r="E48" s="50"/>
      <c r="F48" s="50"/>
      <c r="G48" s="50"/>
      <c r="H48" s="50"/>
      <c r="I48" s="50"/>
    </row>
    <row r="49" spans="2:9" ht="12.75">
      <c r="B49" s="28" t="s">
        <v>107</v>
      </c>
      <c r="C49" s="27">
        <v>113960.91</v>
      </c>
      <c r="D49" s="50"/>
      <c r="E49" s="50"/>
      <c r="F49" s="50"/>
      <c r="G49" s="50"/>
      <c r="H49" s="50"/>
      <c r="I49" s="50"/>
    </row>
    <row r="50" spans="2:9" ht="12.75">
      <c r="B50" s="28" t="s">
        <v>117</v>
      </c>
      <c r="C50" s="27">
        <f>C46+C48-C49</f>
        <v>40028.45999999999</v>
      </c>
      <c r="D50" s="50"/>
      <c r="E50" s="50"/>
      <c r="F50" s="50"/>
      <c r="G50" s="50"/>
      <c r="H50" s="50"/>
      <c r="I50" s="50"/>
    </row>
    <row r="51" spans="1:9" ht="13.5" thickBot="1">
      <c r="A51" s="161"/>
      <c r="B51" s="161"/>
      <c r="C51" s="161"/>
      <c r="D51" s="50"/>
      <c r="E51" s="50"/>
      <c r="F51" s="50"/>
      <c r="G51" s="50"/>
      <c r="H51" s="50"/>
      <c r="I51" s="50"/>
    </row>
    <row r="52" spans="1:16" s="52" customFormat="1" ht="14.25" thickBot="1">
      <c r="A52" s="57" t="s">
        <v>118</v>
      </c>
      <c r="B52" s="46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  <c r="P52" s="63"/>
    </row>
    <row r="53" spans="1:16" s="52" customFormat="1" ht="13.5" thickBot="1">
      <c r="A53" s="89" t="s">
        <v>54</v>
      </c>
      <c r="B53" s="90" t="s">
        <v>443</v>
      </c>
      <c r="C53" s="65">
        <f>SUM(D53+E53+F53+G53+H53+I53+J53+K53+L53+M53+N53)</f>
        <v>113960.91</v>
      </c>
      <c r="D53" s="66">
        <f aca="true" t="shared" si="0" ref="D53:L53">SUM(D54:D62)</f>
        <v>0</v>
      </c>
      <c r="E53" s="67">
        <f t="shared" si="0"/>
        <v>695.91</v>
      </c>
      <c r="F53" s="68">
        <f t="shared" si="0"/>
        <v>0</v>
      </c>
      <c r="G53" s="68">
        <f t="shared" si="0"/>
        <v>0</v>
      </c>
      <c r="H53" s="68">
        <f t="shared" si="0"/>
        <v>0</v>
      </c>
      <c r="I53" s="68">
        <f t="shared" si="0"/>
        <v>0</v>
      </c>
      <c r="J53" s="68">
        <f t="shared" si="0"/>
        <v>0</v>
      </c>
      <c r="K53" s="68">
        <f t="shared" si="0"/>
        <v>11110</v>
      </c>
      <c r="L53" s="68">
        <f t="shared" si="0"/>
        <v>0</v>
      </c>
      <c r="M53" s="68">
        <f>SUM(M55:M62)</f>
        <v>95697</v>
      </c>
      <c r="N53" s="68">
        <f>SUM(N55:N62)</f>
        <v>6458</v>
      </c>
      <c r="O53" s="69"/>
      <c r="P53" s="63"/>
    </row>
    <row r="54" spans="1:16" s="52" customFormat="1" ht="12.75">
      <c r="A54" s="97">
        <v>63</v>
      </c>
      <c r="B54" s="6" t="s">
        <v>444</v>
      </c>
      <c r="C54" s="70"/>
      <c r="D54" s="71"/>
      <c r="E54" s="72">
        <v>695.91</v>
      </c>
      <c r="F54" s="73"/>
      <c r="G54" s="73"/>
      <c r="H54" s="73"/>
      <c r="I54" s="73"/>
      <c r="J54" s="73"/>
      <c r="K54" s="73"/>
      <c r="L54" s="73"/>
      <c r="M54" s="73"/>
      <c r="N54" s="73"/>
      <c r="O54" s="86"/>
      <c r="P54" s="63"/>
    </row>
    <row r="55" spans="1:16" s="52" customFormat="1" ht="13.5" customHeight="1">
      <c r="A55" s="70"/>
      <c r="B55" s="7" t="s">
        <v>445</v>
      </c>
      <c r="C55" s="65"/>
      <c r="D55" s="71"/>
      <c r="E55" s="72"/>
      <c r="F55" s="73"/>
      <c r="G55" s="73"/>
      <c r="H55" s="73"/>
      <c r="I55" s="73"/>
      <c r="J55" s="73"/>
      <c r="K55" s="73">
        <v>11110</v>
      </c>
      <c r="L55" s="73"/>
      <c r="M55" s="73"/>
      <c r="N55" s="73"/>
      <c r="O55" s="72"/>
      <c r="P55" s="63"/>
    </row>
    <row r="56" spans="1:16" s="52" customFormat="1" ht="12.75">
      <c r="A56" s="70"/>
      <c r="B56" s="6" t="s">
        <v>446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>
        <v>2289</v>
      </c>
      <c r="N56" s="73"/>
      <c r="O56" s="72"/>
      <c r="P56" s="63"/>
    </row>
    <row r="57" spans="1:16" s="52" customFormat="1" ht="12.75">
      <c r="A57" s="70"/>
      <c r="B57" s="7" t="s">
        <v>447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2"/>
      <c r="P57" s="63"/>
    </row>
    <row r="58" spans="1:16" s="52" customFormat="1" ht="12.75">
      <c r="A58" s="70"/>
      <c r="B58" s="7" t="s">
        <v>448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>
        <v>3750</v>
      </c>
      <c r="N58" s="73"/>
      <c r="O58" s="72"/>
      <c r="P58" s="63"/>
    </row>
    <row r="59" spans="1:16" s="52" customFormat="1" ht="12.75">
      <c r="A59" s="70"/>
      <c r="B59" s="9" t="s">
        <v>449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>
        <v>89658</v>
      </c>
      <c r="N59" s="73"/>
      <c r="O59" s="72"/>
      <c r="P59" s="63"/>
    </row>
    <row r="60" spans="1:16" s="52" customFormat="1" ht="12.75">
      <c r="A60" s="70"/>
      <c r="B60" s="9" t="s">
        <v>162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>
        <v>6458</v>
      </c>
      <c r="O60" s="72"/>
      <c r="P60" s="63"/>
    </row>
    <row r="61" spans="1:9" ht="12.75">
      <c r="A61" s="162"/>
      <c r="B61" s="163"/>
      <c r="C61" s="164"/>
      <c r="D61" s="50"/>
      <c r="E61" s="50"/>
      <c r="F61" s="50"/>
      <c r="G61" s="50"/>
      <c r="H61" s="50"/>
      <c r="I61" s="50"/>
    </row>
    <row r="62" spans="1:9" ht="12.75">
      <c r="A62" s="162"/>
      <c r="B62" s="163"/>
      <c r="C62" s="164"/>
      <c r="D62" s="50"/>
      <c r="E62" s="50"/>
      <c r="F62" s="50"/>
      <c r="G62" s="50"/>
      <c r="H62" s="50"/>
      <c r="I62" s="50"/>
    </row>
    <row r="63" spans="1:9" ht="12.75">
      <c r="A63" s="162"/>
      <c r="B63" s="163"/>
      <c r="C63" s="164"/>
      <c r="D63" s="50"/>
      <c r="E63" s="50"/>
      <c r="F63" s="50"/>
      <c r="G63" s="50"/>
      <c r="H63" s="50"/>
      <c r="I63" s="50"/>
    </row>
    <row r="64" spans="1:9" ht="12.75">
      <c r="A64" s="162"/>
      <c r="B64" s="163"/>
      <c r="C64" s="164"/>
      <c r="D64" s="50"/>
      <c r="E64" s="50"/>
      <c r="F64" s="50"/>
      <c r="G64" s="50"/>
      <c r="H64" s="50"/>
      <c r="I64" s="50"/>
    </row>
    <row r="65" spans="1:3" ht="12.75">
      <c r="A65" s="162"/>
      <c r="B65" s="163"/>
      <c r="C65" s="164"/>
    </row>
    <row r="66" spans="1:3" ht="12.75">
      <c r="A66" s="162"/>
      <c r="B66" s="163"/>
      <c r="C66" s="164"/>
    </row>
    <row r="67" spans="1:3" ht="12.75">
      <c r="A67" s="162"/>
      <c r="B67" s="163"/>
      <c r="C67" s="164"/>
    </row>
    <row r="68" spans="1:3" ht="12.75">
      <c r="A68" s="162"/>
      <c r="B68" s="163"/>
      <c r="C68" s="164"/>
    </row>
    <row r="69" spans="1:3" ht="12.75">
      <c r="A69" s="162"/>
      <c r="B69" s="163"/>
      <c r="C69" s="164"/>
    </row>
    <row r="70" spans="1:3" ht="12.75">
      <c r="A70" s="162"/>
      <c r="B70" s="163"/>
      <c r="C70" s="164"/>
    </row>
    <row r="71" spans="1:3" ht="12.75">
      <c r="A71" s="162"/>
      <c r="B71" s="163"/>
      <c r="C71" s="164"/>
    </row>
    <row r="72" spans="1:3" ht="12.75">
      <c r="A72" s="162"/>
      <c r="B72" s="163"/>
      <c r="C72" s="164"/>
    </row>
    <row r="73" spans="1:3" ht="12.75">
      <c r="A73" s="162"/>
      <c r="B73" s="163"/>
      <c r="C73" s="164"/>
    </row>
    <row r="74" spans="1:3" ht="12.75">
      <c r="A74" s="162"/>
      <c r="B74" s="163"/>
      <c r="C74" s="164"/>
    </row>
    <row r="75" spans="1:3" ht="12.75">
      <c r="A75" s="162"/>
      <c r="B75" s="163"/>
      <c r="C75" s="164"/>
    </row>
    <row r="76" spans="1:3" ht="12.75">
      <c r="A76" s="162"/>
      <c r="B76" s="163"/>
      <c r="C76" s="164"/>
    </row>
    <row r="77" spans="1:3" ht="12.75">
      <c r="A77" s="162"/>
      <c r="B77" s="163"/>
      <c r="C77" s="164"/>
    </row>
    <row r="78" spans="1:3" ht="12.75">
      <c r="A78" s="162"/>
      <c r="B78" s="163"/>
      <c r="C78" s="164"/>
    </row>
    <row r="79" spans="1:3" ht="12.75">
      <c r="A79" s="162"/>
      <c r="B79" s="163"/>
      <c r="C79" s="164"/>
    </row>
    <row r="80" spans="1:3" ht="12.75">
      <c r="A80" s="162"/>
      <c r="B80" s="163"/>
      <c r="C80" s="164"/>
    </row>
    <row r="81" spans="1:3" ht="12.75">
      <c r="A81" s="162"/>
      <c r="B81" s="163"/>
      <c r="C81" s="164"/>
    </row>
    <row r="82" spans="1:3" ht="12.75">
      <c r="A82" s="162"/>
      <c r="B82" s="163"/>
      <c r="C82" s="164"/>
    </row>
    <row r="83" spans="1:3" ht="12.75">
      <c r="A83" s="162"/>
      <c r="B83" s="163"/>
      <c r="C83" s="164"/>
    </row>
    <row r="84" spans="1:3" ht="12.75">
      <c r="A84" s="162"/>
      <c r="B84" s="163"/>
      <c r="C84" s="164"/>
    </row>
    <row r="85" spans="1:3" ht="12.75">
      <c r="A85" s="161"/>
      <c r="B85" s="161"/>
      <c r="C85" s="161"/>
    </row>
    <row r="86" spans="1:3" ht="12.75">
      <c r="A86" s="165"/>
      <c r="B86" s="165"/>
      <c r="C86" s="166"/>
    </row>
    <row r="87" spans="1:3" ht="12.75">
      <c r="A87" s="50"/>
      <c r="B87" s="50"/>
      <c r="C87" s="51"/>
    </row>
    <row r="88" spans="1:3" ht="12.75">
      <c r="A88" s="50"/>
      <c r="B88" s="50"/>
      <c r="C88" s="51"/>
    </row>
  </sheetData>
  <sheetProtection/>
  <mergeCells count="18">
    <mergeCell ref="A44:C44"/>
    <mergeCell ref="B15:B16"/>
    <mergeCell ref="E16:I16"/>
    <mergeCell ref="N16:R16"/>
    <mergeCell ref="E17:I17"/>
    <mergeCell ref="N17:R17"/>
    <mergeCell ref="A15:A16"/>
    <mergeCell ref="C15:C16"/>
    <mergeCell ref="N2:R2"/>
    <mergeCell ref="N3:R3"/>
    <mergeCell ref="N4:R4"/>
    <mergeCell ref="E2:I2"/>
    <mergeCell ref="E3:I3"/>
    <mergeCell ref="A43:C43"/>
    <mergeCell ref="A3:C3"/>
    <mergeCell ref="E4:I4"/>
    <mergeCell ref="A6:C6"/>
    <mergeCell ref="A7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28125" style="48" customWidth="1"/>
    <col min="3" max="3" width="18.140625" style="56" customWidth="1"/>
    <col min="4" max="4" width="8.140625" style="48" customWidth="1"/>
    <col min="5" max="5" width="6.140625" style="48" customWidth="1"/>
    <col min="6" max="6" width="6.28125" style="48" customWidth="1"/>
    <col min="7" max="7" width="5.7109375" style="48" customWidth="1"/>
    <col min="8" max="8" width="4.7109375" style="48" customWidth="1"/>
    <col min="9" max="9" width="5.140625" style="48" customWidth="1"/>
    <col min="10" max="10" width="9.140625" style="48" customWidth="1"/>
    <col min="11" max="11" width="6.00390625" style="48" customWidth="1"/>
    <col min="12" max="12" width="9.140625" style="48" customWidth="1"/>
    <col min="13" max="13" width="5.57421875" style="48" customWidth="1"/>
    <col min="14" max="16384" width="9.140625" style="48" customWidth="1"/>
  </cols>
  <sheetData>
    <row r="1" spans="1:16" ht="12.75">
      <c r="A1" s="91"/>
      <c r="B1" s="91"/>
      <c r="C1" s="92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91"/>
      <c r="B2" s="91"/>
      <c r="C2" s="92"/>
      <c r="D2" s="50"/>
      <c r="E2" s="183"/>
      <c r="F2" s="183"/>
      <c r="G2" s="183"/>
      <c r="H2" s="183"/>
      <c r="I2" s="183"/>
      <c r="J2" s="50"/>
      <c r="K2" s="50"/>
      <c r="L2" s="50"/>
      <c r="M2" s="50"/>
      <c r="N2" s="50"/>
      <c r="O2" s="50"/>
      <c r="P2" s="50"/>
    </row>
    <row r="3" spans="1:16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J3" s="50"/>
      <c r="K3" s="50"/>
      <c r="L3" s="50"/>
      <c r="M3" s="50"/>
      <c r="N3" s="50"/>
      <c r="O3" s="50"/>
      <c r="P3" s="50"/>
    </row>
    <row r="4" spans="1:16" ht="15" customHeight="1">
      <c r="A4" s="28"/>
      <c r="B4" s="22"/>
      <c r="C4" s="27"/>
      <c r="D4" s="50"/>
      <c r="E4" s="183"/>
      <c r="F4" s="183"/>
      <c r="G4" s="183"/>
      <c r="H4" s="183"/>
      <c r="I4" s="183"/>
      <c r="J4" s="50"/>
      <c r="K4" s="50"/>
      <c r="L4" s="50"/>
      <c r="M4" s="50"/>
      <c r="N4" s="50"/>
      <c r="O4" s="50"/>
      <c r="P4" s="50"/>
    </row>
    <row r="5" spans="1:16" ht="12.75">
      <c r="A5" s="28"/>
      <c r="B5" s="22"/>
      <c r="C5" s="27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2.75">
      <c r="A8" s="23"/>
      <c r="B8" s="23"/>
      <c r="C8" s="23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2.75">
      <c r="A9" s="23"/>
      <c r="B9" s="24" t="s">
        <v>123</v>
      </c>
      <c r="C9" s="25">
        <v>-262447.2</v>
      </c>
      <c r="D9" s="50"/>
      <c r="E9" s="50"/>
      <c r="F9" s="74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2.75">
      <c r="A10" s="23"/>
      <c r="B10" s="24" t="s">
        <v>51</v>
      </c>
      <c r="C10" s="25">
        <v>527789.64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2.75">
      <c r="A11" s="28"/>
      <c r="B11" s="26" t="s">
        <v>94</v>
      </c>
      <c r="C11" s="27">
        <v>503633.01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12.75">
      <c r="A12" s="28"/>
      <c r="B12" s="28" t="s">
        <v>48</v>
      </c>
      <c r="C12" s="27">
        <f>C39</f>
        <v>550411.28</v>
      </c>
      <c r="D12" s="50"/>
      <c r="E12" s="183"/>
      <c r="F12" s="183"/>
      <c r="G12" s="183"/>
      <c r="H12" s="183"/>
      <c r="I12" s="183"/>
      <c r="J12" s="50"/>
      <c r="K12" s="50"/>
      <c r="L12" s="50"/>
      <c r="M12" s="50"/>
      <c r="N12" s="50"/>
      <c r="O12" s="50"/>
      <c r="P12" s="50"/>
    </row>
    <row r="13" spans="1:16" ht="12.75">
      <c r="A13" s="28"/>
      <c r="B13" s="28" t="s">
        <v>124</v>
      </c>
      <c r="C13" s="27">
        <f>C9+C11-C12</f>
        <v>-309225.47000000003</v>
      </c>
      <c r="D13" s="50"/>
      <c r="E13" s="183"/>
      <c r="F13" s="183"/>
      <c r="G13" s="183"/>
      <c r="H13" s="183"/>
      <c r="I13" s="183"/>
      <c r="J13" s="50"/>
      <c r="K13" s="50"/>
      <c r="L13" s="50"/>
      <c r="M13" s="50"/>
      <c r="N13" s="50"/>
      <c r="O13" s="50"/>
      <c r="P13" s="50"/>
    </row>
    <row r="14" spans="1:16" ht="12.75">
      <c r="A14" s="88"/>
      <c r="B14" s="99"/>
      <c r="C14" s="83"/>
      <c r="D14" s="50"/>
      <c r="E14" s="183"/>
      <c r="F14" s="183"/>
      <c r="G14" s="183"/>
      <c r="H14" s="183"/>
      <c r="I14" s="183"/>
      <c r="J14" s="50"/>
      <c r="K14" s="50"/>
      <c r="L14" s="50"/>
      <c r="M14" s="50"/>
      <c r="N14" s="50"/>
      <c r="O14" s="50"/>
      <c r="P14" s="50"/>
    </row>
    <row r="15" spans="1:16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12.75">
      <c r="A16" s="191"/>
      <c r="B16" s="192"/>
      <c r="C16" s="19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12.75">
      <c r="A17" s="78"/>
      <c r="B17" s="79" t="s">
        <v>19</v>
      </c>
      <c r="C17" s="80"/>
      <c r="D17" s="50"/>
      <c r="E17" s="50"/>
      <c r="F17" s="51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6" s="52" customFormat="1" ht="12.75">
      <c r="A18" s="32"/>
      <c r="B18" s="33" t="s">
        <v>2</v>
      </c>
      <c r="C18" s="34">
        <f>SUM(C19:C37)</f>
        <v>550411.28</v>
      </c>
      <c r="E18" s="63"/>
      <c r="F18" s="35"/>
    </row>
    <row r="19" spans="1:6" s="52" customFormat="1" ht="12.75">
      <c r="A19" s="36"/>
      <c r="B19" s="37" t="s">
        <v>523</v>
      </c>
      <c r="C19" s="38">
        <v>454.61</v>
      </c>
      <c r="E19" s="63"/>
      <c r="F19" s="39"/>
    </row>
    <row r="20" spans="1:6" s="52" customFormat="1" ht="12.75">
      <c r="A20" s="36"/>
      <c r="B20" s="37" t="s">
        <v>516</v>
      </c>
      <c r="C20" s="38">
        <v>46482.54</v>
      </c>
      <c r="E20" s="63"/>
      <c r="F20" s="39"/>
    </row>
    <row r="21" spans="1:6" s="52" customFormat="1" ht="12.75">
      <c r="A21" s="36"/>
      <c r="B21" s="37" t="s">
        <v>524</v>
      </c>
      <c r="C21" s="38">
        <v>175264.08</v>
      </c>
      <c r="E21" s="63"/>
      <c r="F21" s="39"/>
    </row>
    <row r="22" spans="1:6" s="52" customFormat="1" ht="12.75">
      <c r="A22" s="36"/>
      <c r="B22" s="37" t="s">
        <v>517</v>
      </c>
      <c r="C22" s="38">
        <v>50824.59</v>
      </c>
      <c r="E22" s="63"/>
      <c r="F22" s="39"/>
    </row>
    <row r="23" spans="1:6" s="52" customFormat="1" ht="12.75">
      <c r="A23" s="36"/>
      <c r="B23" s="37" t="s">
        <v>525</v>
      </c>
      <c r="C23" s="38">
        <v>3106.48</v>
      </c>
      <c r="E23" s="63"/>
      <c r="F23" s="39"/>
    </row>
    <row r="24" spans="1:6" s="52" customFormat="1" ht="12.75">
      <c r="A24" s="36"/>
      <c r="B24" s="37" t="s">
        <v>538</v>
      </c>
      <c r="C24" s="38">
        <v>5610.83</v>
      </c>
      <c r="E24" s="63"/>
      <c r="F24" s="39"/>
    </row>
    <row r="25" spans="1:6" s="52" customFormat="1" ht="12.75">
      <c r="A25" s="36"/>
      <c r="B25" s="37" t="s">
        <v>515</v>
      </c>
      <c r="C25" s="38">
        <v>4856.74</v>
      </c>
      <c r="E25" s="63"/>
      <c r="F25" s="39"/>
    </row>
    <row r="26" spans="1:6" s="52" customFormat="1" ht="12.75">
      <c r="A26" s="36"/>
      <c r="B26" s="37" t="s">
        <v>529</v>
      </c>
      <c r="C26" s="38">
        <v>8142.75</v>
      </c>
      <c r="E26" s="63"/>
      <c r="F26" s="39"/>
    </row>
    <row r="27" spans="1:6" s="52" customFormat="1" ht="12.75">
      <c r="A27" s="36"/>
      <c r="B27" s="37" t="s">
        <v>514</v>
      </c>
      <c r="C27" s="38">
        <v>5971.75</v>
      </c>
      <c r="E27" s="63"/>
      <c r="F27" s="39"/>
    </row>
    <row r="28" spans="1:6" s="52" customFormat="1" ht="12.75">
      <c r="A28" s="36"/>
      <c r="B28" s="37" t="s">
        <v>513</v>
      </c>
      <c r="C28" s="38">
        <v>4335.15</v>
      </c>
      <c r="E28" s="63"/>
      <c r="F28" s="39"/>
    </row>
    <row r="29" spans="1:6" s="52" customFormat="1" ht="12.75">
      <c r="A29" s="36"/>
      <c r="B29" s="37" t="s">
        <v>522</v>
      </c>
      <c r="C29" s="38">
        <v>603.68</v>
      </c>
      <c r="E29" s="63"/>
      <c r="F29" s="39"/>
    </row>
    <row r="30" spans="1:6" s="52" customFormat="1" ht="12.75">
      <c r="A30" s="36"/>
      <c r="B30" s="37" t="s">
        <v>519</v>
      </c>
      <c r="C30" s="38">
        <v>2916.86</v>
      </c>
      <c r="E30" s="63"/>
      <c r="F30" s="39"/>
    </row>
    <row r="31" spans="1:6" s="52" customFormat="1" ht="12.75">
      <c r="A31" s="36"/>
      <c r="B31" s="37" t="s">
        <v>521</v>
      </c>
      <c r="C31" s="38">
        <v>569.98</v>
      </c>
      <c r="E31" s="63"/>
      <c r="F31" s="39"/>
    </row>
    <row r="32" spans="1:6" s="52" customFormat="1" ht="12.75">
      <c r="A32" s="36"/>
      <c r="B32" s="37" t="s">
        <v>518</v>
      </c>
      <c r="C32" s="38">
        <v>84148.91</v>
      </c>
      <c r="E32" s="63"/>
      <c r="F32" s="39"/>
    </row>
    <row r="33" spans="1:6" s="52" customFormat="1" ht="12.75">
      <c r="A33" s="36"/>
      <c r="B33" s="37" t="s">
        <v>520</v>
      </c>
      <c r="C33" s="38">
        <v>115697.89</v>
      </c>
      <c r="E33" s="63"/>
      <c r="F33" s="39"/>
    </row>
    <row r="34" spans="1:6" s="52" customFormat="1" ht="12.75">
      <c r="A34" s="36"/>
      <c r="B34" s="37" t="s">
        <v>527</v>
      </c>
      <c r="C34" s="38">
        <v>19723.28</v>
      </c>
      <c r="E34" s="63"/>
      <c r="F34" s="39"/>
    </row>
    <row r="35" spans="1:6" s="52" customFormat="1" ht="12.75">
      <c r="A35" s="36"/>
      <c r="B35" s="37" t="s">
        <v>532</v>
      </c>
      <c r="C35" s="38">
        <v>6447.76</v>
      </c>
      <c r="E35" s="63"/>
      <c r="F35" s="39"/>
    </row>
    <row r="36" spans="1:6" s="52" customFormat="1" ht="12.75">
      <c r="A36" s="36"/>
      <c r="B36" s="37" t="s">
        <v>526</v>
      </c>
      <c r="C36" s="38">
        <v>38.87</v>
      </c>
      <c r="E36" s="63"/>
      <c r="F36" s="39"/>
    </row>
    <row r="37" spans="1:6" s="52" customFormat="1" ht="12.75">
      <c r="A37" s="36"/>
      <c r="B37" s="37" t="s">
        <v>530</v>
      </c>
      <c r="C37" s="38">
        <v>15214.53</v>
      </c>
      <c r="E37" s="63"/>
      <c r="F37" s="39"/>
    </row>
    <row r="38" spans="1:6" s="52" customFormat="1" ht="12.75">
      <c r="A38" s="40"/>
      <c r="B38" s="40"/>
      <c r="C38" s="41"/>
      <c r="E38" s="63"/>
      <c r="F38" s="42"/>
    </row>
    <row r="39" spans="1:6" s="52" customFormat="1" ht="12.75">
      <c r="A39" s="43"/>
      <c r="B39" s="44" t="s">
        <v>3</v>
      </c>
      <c r="C39" s="45">
        <f>C18</f>
        <v>550411.28</v>
      </c>
      <c r="E39" s="63"/>
      <c r="F39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122049.83</v>
      </c>
    </row>
    <row r="45" spans="2:3" ht="12.75">
      <c r="B45" s="24" t="s">
        <v>51</v>
      </c>
      <c r="C45" s="25">
        <v>135608.65</v>
      </c>
    </row>
    <row r="46" spans="2:3" ht="12.75">
      <c r="B46" s="26" t="s">
        <v>94</v>
      </c>
      <c r="C46" s="27">
        <v>132263.61</v>
      </c>
    </row>
    <row r="47" spans="2:3" ht="12.75">
      <c r="B47" s="28" t="s">
        <v>107</v>
      </c>
      <c r="C47" s="27">
        <v>283899.73</v>
      </c>
    </row>
    <row r="48" spans="2:3" ht="12.75">
      <c r="B48" s="28" t="s">
        <v>117</v>
      </c>
      <c r="C48" s="27">
        <f>C44+C46-C47</f>
        <v>-29586.28999999998</v>
      </c>
    </row>
    <row r="49" spans="1:3" ht="13.5" thickBot="1">
      <c r="A49" s="167"/>
      <c r="B49" s="168"/>
      <c r="C49" s="55"/>
    </row>
    <row r="50" spans="1:16" s="52" customFormat="1" ht="14.25" thickBot="1">
      <c r="A50" s="57" t="s">
        <v>450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135" t="s">
        <v>451</v>
      </c>
      <c r="C51" s="65">
        <v>283899.73</v>
      </c>
      <c r="D51" s="66">
        <f aca="true" t="shared" si="0" ref="D51:L51">SUM(D52:D58)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26694.73</v>
      </c>
      <c r="L51" s="68">
        <f t="shared" si="0"/>
        <v>0</v>
      </c>
      <c r="M51" s="68">
        <f>SUM(M53:M58)</f>
        <v>385</v>
      </c>
      <c r="N51" s="68">
        <f>SUM(N53:N58)</f>
        <v>251679</v>
      </c>
      <c r="O51" s="69">
        <f>SUM(O57:O58)</f>
        <v>5141</v>
      </c>
      <c r="P51" s="63"/>
    </row>
    <row r="52" spans="1:16" s="52" customFormat="1" ht="12.75">
      <c r="A52" s="97">
        <v>69</v>
      </c>
      <c r="B52" s="6" t="s">
        <v>319</v>
      </c>
      <c r="C52" s="70"/>
      <c r="D52" s="71"/>
      <c r="E52" s="72"/>
      <c r="F52" s="73"/>
      <c r="G52" s="73"/>
      <c r="H52" s="73"/>
      <c r="I52" s="73"/>
      <c r="J52" s="73"/>
      <c r="K52" s="73">
        <v>26694.73</v>
      </c>
      <c r="L52" s="73"/>
      <c r="M52" s="73"/>
      <c r="N52" s="73"/>
      <c r="O52" s="72"/>
      <c r="P52" s="63"/>
    </row>
    <row r="53" spans="1:16" s="52" customFormat="1" ht="12.75">
      <c r="A53" s="70"/>
      <c r="B53" s="7" t="s">
        <v>452</v>
      </c>
      <c r="C53" s="65"/>
      <c r="D53" s="71"/>
      <c r="E53" s="72"/>
      <c r="F53" s="73"/>
      <c r="G53" s="73"/>
      <c r="H53" s="73"/>
      <c r="I53" s="73"/>
      <c r="J53" s="73"/>
      <c r="K53" s="73"/>
      <c r="L53" s="73"/>
      <c r="M53" s="73">
        <v>385</v>
      </c>
      <c r="N53" s="73"/>
      <c r="O53" s="72"/>
      <c r="P53" s="63"/>
    </row>
    <row r="54" spans="1:16" s="52" customFormat="1" ht="12.75">
      <c r="A54" s="70"/>
      <c r="B54" s="7"/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12.75">
      <c r="A55" s="70"/>
      <c r="B55" s="7" t="s">
        <v>453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152308</v>
      </c>
      <c r="O55" s="72"/>
      <c r="P55" s="63"/>
    </row>
    <row r="56" spans="1:16" s="52" customFormat="1" ht="38.25">
      <c r="A56" s="70"/>
      <c r="B56" s="7" t="s">
        <v>454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99371</v>
      </c>
      <c r="O56" s="72"/>
      <c r="P56" s="63"/>
    </row>
    <row r="57" spans="1:16" s="52" customFormat="1" ht="12.75">
      <c r="A57" s="70"/>
      <c r="B57" s="7" t="s">
        <v>455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2">
        <v>575</v>
      </c>
      <c r="P57" s="63"/>
    </row>
    <row r="58" spans="1:16" s="52" customFormat="1" ht="12.75">
      <c r="A58" s="70"/>
      <c r="B58" s="7" t="s">
        <v>456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2">
        <v>4566</v>
      </c>
      <c r="P58" s="63"/>
    </row>
    <row r="59" spans="1:3" ht="12.75">
      <c r="A59" s="81"/>
      <c r="B59" s="110"/>
      <c r="C59" s="169"/>
    </row>
    <row r="60" spans="1:3" ht="12.75">
      <c r="A60" s="88"/>
      <c r="B60" s="99"/>
      <c r="C60" s="170"/>
    </row>
    <row r="61" spans="1:3" ht="12.75">
      <c r="A61" s="81"/>
      <c r="B61" s="99"/>
      <c r="C61" s="170"/>
    </row>
    <row r="62" spans="1:3" ht="12.75">
      <c r="A62" s="81"/>
      <c r="B62" s="50"/>
      <c r="C62" s="51"/>
    </row>
    <row r="63" spans="1:3" ht="12.75">
      <c r="A63" s="54"/>
      <c r="B63" s="54"/>
      <c r="C63" s="55"/>
    </row>
    <row r="64" spans="1:3" ht="12.75">
      <c r="A64" s="54"/>
      <c r="B64" s="54"/>
      <c r="C64" s="55"/>
    </row>
    <row r="65" spans="1:3" ht="12.75">
      <c r="A65" s="54"/>
      <c r="B65" s="54"/>
      <c r="C65" s="55"/>
    </row>
    <row r="66" spans="1:3" ht="12.75">
      <c r="A66" s="54"/>
      <c r="B66" s="54"/>
      <c r="C66" s="55"/>
    </row>
    <row r="67" spans="1:3" ht="12.75">
      <c r="A67" s="91"/>
      <c r="B67" s="91"/>
      <c r="C67" s="92"/>
    </row>
    <row r="68" spans="1:3" ht="12.75">
      <c r="A68" s="91"/>
      <c r="B68" s="91"/>
      <c r="C68" s="92"/>
    </row>
    <row r="69" spans="1:3" ht="12.75">
      <c r="A69" s="91"/>
      <c r="B69" s="91"/>
      <c r="C69" s="92"/>
    </row>
    <row r="70" spans="1:3" ht="12.75">
      <c r="A70" s="91"/>
      <c r="B70" s="91"/>
      <c r="C70" s="92"/>
    </row>
    <row r="71" spans="1:3" ht="12.75">
      <c r="A71" s="50"/>
      <c r="B71" s="50"/>
      <c r="C71" s="51"/>
    </row>
    <row r="72" spans="1:3" ht="12.75">
      <c r="A72" s="50"/>
      <c r="B72" s="50"/>
      <c r="C72" s="51"/>
    </row>
    <row r="73" spans="1:3" ht="12.75">
      <c r="A73" s="50"/>
      <c r="B73" s="50"/>
      <c r="C73" s="51"/>
    </row>
  </sheetData>
  <sheetProtection/>
  <mergeCells count="14">
    <mergeCell ref="E2:I2"/>
    <mergeCell ref="E3:I3"/>
    <mergeCell ref="E4:I4"/>
    <mergeCell ref="E13:I13"/>
    <mergeCell ref="E14:I14"/>
    <mergeCell ref="E12:I12"/>
    <mergeCell ref="A15:A16"/>
    <mergeCell ref="B15:B16"/>
    <mergeCell ref="C15:C16"/>
    <mergeCell ref="A41:C41"/>
    <mergeCell ref="A42:C42"/>
    <mergeCell ref="A3:C3"/>
    <mergeCell ref="A6:C6"/>
    <mergeCell ref="A7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140625" style="48" customWidth="1"/>
    <col min="3" max="3" width="18.140625" style="56" customWidth="1"/>
    <col min="4" max="4" width="10.28125" style="48" bestFit="1" customWidth="1"/>
    <col min="5" max="5" width="7.7109375" style="48" customWidth="1"/>
    <col min="6" max="6" width="9.00390625" style="48" customWidth="1"/>
    <col min="7" max="7" width="9.140625" style="48" customWidth="1"/>
    <col min="8" max="8" width="10.421875" style="48" customWidth="1"/>
    <col min="9" max="9" width="6.28125" style="48" customWidth="1"/>
    <col min="10" max="10" width="9.140625" style="48" customWidth="1"/>
    <col min="11" max="11" width="6.8515625" style="48" customWidth="1"/>
    <col min="12" max="12" width="6.140625" style="48" customWidth="1"/>
    <col min="13" max="13" width="5.7109375" style="48" customWidth="1"/>
    <col min="14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7.7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-388996.42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684369.75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632161.67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732452.14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-489286.88999999996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17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SUM(C19:C37)</f>
        <v>732452.14</v>
      </c>
      <c r="E18" s="35"/>
    </row>
    <row r="19" spans="1:5" s="52" customFormat="1" ht="12.75">
      <c r="A19" s="36"/>
      <c r="B19" s="37" t="s">
        <v>523</v>
      </c>
      <c r="C19" s="38">
        <v>608.33</v>
      </c>
      <c r="E19" s="39"/>
    </row>
    <row r="20" spans="1:5" s="52" customFormat="1" ht="12.75">
      <c r="A20" s="36"/>
      <c r="B20" s="37" t="s">
        <v>516</v>
      </c>
      <c r="C20" s="38">
        <v>64124.24</v>
      </c>
      <c r="E20" s="39"/>
    </row>
    <row r="21" spans="1:5" s="52" customFormat="1" ht="12.75">
      <c r="A21" s="36"/>
      <c r="B21" s="37" t="s">
        <v>524</v>
      </c>
      <c r="C21" s="38">
        <v>234535.73</v>
      </c>
      <c r="E21" s="39"/>
    </row>
    <row r="22" spans="1:5" s="52" customFormat="1" ht="12.75">
      <c r="A22" s="36"/>
      <c r="B22" s="37" t="s">
        <v>517</v>
      </c>
      <c r="C22" s="38">
        <v>67964.09</v>
      </c>
      <c r="E22" s="39"/>
    </row>
    <row r="23" spans="1:5" s="52" customFormat="1" ht="12.75">
      <c r="A23" s="36"/>
      <c r="B23" s="37" t="s">
        <v>525</v>
      </c>
      <c r="C23" s="38">
        <v>4157.05</v>
      </c>
      <c r="E23" s="39"/>
    </row>
    <row r="24" spans="1:5" s="52" customFormat="1" ht="12.75">
      <c r="A24" s="36"/>
      <c r="B24" s="37" t="s">
        <v>538</v>
      </c>
      <c r="C24" s="38">
        <v>7508.33</v>
      </c>
      <c r="E24" s="39"/>
    </row>
    <row r="25" spans="1:5" s="52" customFormat="1" ht="12.75">
      <c r="A25" s="36"/>
      <c r="B25" s="37" t="s">
        <v>515</v>
      </c>
      <c r="C25" s="38">
        <v>6499.21</v>
      </c>
      <c r="E25" s="39"/>
    </row>
    <row r="26" spans="1:5" s="52" customFormat="1" ht="12.75">
      <c r="A26" s="36"/>
      <c r="B26" s="37" t="s">
        <v>529</v>
      </c>
      <c r="C26" s="38">
        <v>10896.5</v>
      </c>
      <c r="E26" s="39"/>
    </row>
    <row r="27" spans="1:5" s="52" customFormat="1" ht="12.75">
      <c r="A27" s="36"/>
      <c r="B27" s="37" t="s">
        <v>514</v>
      </c>
      <c r="C27" s="38">
        <v>7991.3</v>
      </c>
      <c r="E27" s="39"/>
    </row>
    <row r="28" spans="1:5" s="52" customFormat="1" ht="12.75">
      <c r="A28" s="36"/>
      <c r="B28" s="37" t="s">
        <v>513</v>
      </c>
      <c r="C28" s="38">
        <v>5801.22</v>
      </c>
      <c r="E28" s="39"/>
    </row>
    <row r="29" spans="1:5" s="52" customFormat="1" ht="12.75">
      <c r="A29" s="36"/>
      <c r="B29" s="37" t="s">
        <v>522</v>
      </c>
      <c r="C29" s="38">
        <v>807.83</v>
      </c>
      <c r="E29" s="39"/>
    </row>
    <row r="30" spans="1:5" s="52" customFormat="1" ht="12.75">
      <c r="A30" s="36"/>
      <c r="B30" s="37" t="s">
        <v>519</v>
      </c>
      <c r="C30" s="38">
        <v>3903.3</v>
      </c>
      <c r="E30" s="39"/>
    </row>
    <row r="31" spans="1:5" s="52" customFormat="1" ht="12.75">
      <c r="A31" s="36"/>
      <c r="B31" s="37" t="s">
        <v>521</v>
      </c>
      <c r="C31" s="38">
        <v>762.74</v>
      </c>
      <c r="E31" s="39"/>
    </row>
    <row r="32" spans="1:5" s="52" customFormat="1" ht="12.75">
      <c r="A32" s="36"/>
      <c r="B32" s="37" t="s">
        <v>518</v>
      </c>
      <c r="C32" s="38">
        <v>112606.82</v>
      </c>
      <c r="E32" s="39"/>
    </row>
    <row r="33" spans="1:5" s="52" customFormat="1" ht="12.75">
      <c r="A33" s="36"/>
      <c r="B33" s="37" t="s">
        <v>520</v>
      </c>
      <c r="C33" s="38">
        <v>154825.16</v>
      </c>
      <c r="E33" s="39"/>
    </row>
    <row r="34" spans="1:5" s="52" customFormat="1" ht="12.75">
      <c r="A34" s="36"/>
      <c r="B34" s="37" t="s">
        <v>527</v>
      </c>
      <c r="C34" s="38">
        <v>26393.4</v>
      </c>
      <c r="E34" s="39"/>
    </row>
    <row r="35" spans="1:5" s="52" customFormat="1" ht="12.75">
      <c r="A35" s="36"/>
      <c r="B35" s="37" t="s">
        <v>532</v>
      </c>
      <c r="C35" s="38">
        <v>2655</v>
      </c>
      <c r="E35" s="39"/>
    </row>
    <row r="36" spans="1:5" s="52" customFormat="1" ht="12.75">
      <c r="A36" s="36"/>
      <c r="B36" s="37" t="s">
        <v>526</v>
      </c>
      <c r="C36" s="38">
        <v>52.01</v>
      </c>
      <c r="E36" s="39"/>
    </row>
    <row r="37" spans="1:5" s="52" customFormat="1" ht="12.75">
      <c r="A37" s="36"/>
      <c r="B37" s="37" t="s">
        <v>530</v>
      </c>
      <c r="C37" s="38">
        <v>20359.88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732452.14</v>
      </c>
      <c r="E39" s="35"/>
    </row>
    <row r="40" spans="1:9" ht="12.75">
      <c r="A40" s="50"/>
      <c r="B40" s="50"/>
      <c r="C40" s="51"/>
      <c r="D40" s="50"/>
      <c r="E40" s="50"/>
      <c r="F40" s="50"/>
      <c r="G40" s="50"/>
      <c r="H40" s="50"/>
      <c r="I40" s="50"/>
    </row>
    <row r="41" spans="1:9" s="20" customFormat="1" ht="15.75">
      <c r="A41" s="186" t="s">
        <v>53</v>
      </c>
      <c r="B41" s="186"/>
      <c r="C41" s="186"/>
      <c r="D41" s="19"/>
      <c r="E41" s="19"/>
      <c r="F41" s="19"/>
      <c r="G41" s="19"/>
      <c r="H41" s="19"/>
      <c r="I41" s="19"/>
    </row>
    <row r="42" spans="1:9" s="20" customFormat="1" ht="15.75">
      <c r="A42" s="185" t="s">
        <v>115</v>
      </c>
      <c r="B42" s="185"/>
      <c r="C42" s="185"/>
      <c r="D42" s="19"/>
      <c r="E42" s="19"/>
      <c r="F42" s="19"/>
      <c r="G42" s="19"/>
      <c r="H42" s="19"/>
      <c r="I42" s="19"/>
    </row>
    <row r="43" spans="4:9" ht="12.75">
      <c r="D43" s="50"/>
      <c r="E43" s="50"/>
      <c r="F43" s="50"/>
      <c r="G43" s="50"/>
      <c r="H43" s="50"/>
      <c r="I43" s="50"/>
    </row>
    <row r="44" spans="2:9" ht="12.75">
      <c r="B44" s="24" t="s">
        <v>123</v>
      </c>
      <c r="C44" s="25">
        <v>188973.45</v>
      </c>
      <c r="D44" s="50"/>
      <c r="E44" s="50"/>
      <c r="F44" s="50"/>
      <c r="G44" s="50"/>
      <c r="H44" s="50"/>
      <c r="I44" s="50"/>
    </row>
    <row r="45" spans="2:9" ht="12.75">
      <c r="B45" s="24" t="s">
        <v>51</v>
      </c>
      <c r="C45" s="25">
        <v>181819.5</v>
      </c>
      <c r="D45" s="50"/>
      <c r="E45" s="50"/>
      <c r="F45" s="50"/>
      <c r="G45" s="50"/>
      <c r="H45" s="50"/>
      <c r="I45" s="50"/>
    </row>
    <row r="46" spans="2:9" ht="12.75">
      <c r="B46" s="26" t="s">
        <v>94</v>
      </c>
      <c r="C46" s="27">
        <v>170319.9</v>
      </c>
      <c r="D46" s="50"/>
      <c r="E46" s="50"/>
      <c r="F46" s="50"/>
      <c r="G46" s="50"/>
      <c r="H46" s="50"/>
      <c r="I46" s="50"/>
    </row>
    <row r="47" spans="2:9" ht="12.75">
      <c r="B47" s="28" t="s">
        <v>107</v>
      </c>
      <c r="C47" s="27">
        <v>155625.99</v>
      </c>
      <c r="D47" s="50"/>
      <c r="E47" s="50"/>
      <c r="F47" s="50"/>
      <c r="G47" s="50"/>
      <c r="H47" s="50"/>
      <c r="I47" s="50"/>
    </row>
    <row r="48" spans="2:9" ht="12.75">
      <c r="B48" s="28" t="s">
        <v>117</v>
      </c>
      <c r="C48" s="27">
        <f>C44+C46-C47</f>
        <v>203667.36</v>
      </c>
      <c r="D48" s="50"/>
      <c r="E48" s="50"/>
      <c r="F48" s="50"/>
      <c r="G48" s="50"/>
      <c r="H48" s="50"/>
      <c r="I48" s="50"/>
    </row>
    <row r="49" spans="1:9" ht="13.5" thickBot="1">
      <c r="A49" s="50"/>
      <c r="B49" s="50"/>
      <c r="C49" s="51"/>
      <c r="D49" s="50"/>
      <c r="E49" s="50"/>
      <c r="F49" s="50"/>
      <c r="G49" s="50"/>
      <c r="H49" s="50"/>
      <c r="I49" s="50"/>
    </row>
    <row r="50" spans="1:16" s="52" customFormat="1" ht="14.25" thickBot="1">
      <c r="A50" s="57"/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457</v>
      </c>
      <c r="C51" s="65">
        <f>D51+E51+F51+G51+H51+I51+J51+K51+L51+M51+N51+O51</f>
        <v>155625.99</v>
      </c>
      <c r="D51" s="66">
        <f>SUM(D52+D53+D54+D55+D57+D58+D59)</f>
        <v>0</v>
      </c>
      <c r="E51" s="67">
        <f>SUM(E52:E59)</f>
        <v>1082.01</v>
      </c>
      <c r="F51" s="68">
        <f>SUM(F53:F59)</f>
        <v>0</v>
      </c>
      <c r="G51" s="68">
        <f>SUM(G53:G59)</f>
        <v>0</v>
      </c>
      <c r="H51" s="68">
        <f>SUM(H53:H59)</f>
        <v>0</v>
      </c>
      <c r="I51" s="68">
        <f>SUM(I52:I59)</f>
        <v>0</v>
      </c>
      <c r="J51" s="68">
        <f>SUM(J53:J59)</f>
        <v>0</v>
      </c>
      <c r="K51" s="68">
        <f>SUM(K52:K59)</f>
        <v>24102.98</v>
      </c>
      <c r="L51" s="68">
        <f>SUM(L53:L59)</f>
        <v>0</v>
      </c>
      <c r="M51" s="68">
        <f>SUM(M54:M59)</f>
        <v>25779</v>
      </c>
      <c r="N51" s="68">
        <f>SUM(N54:N59)</f>
        <v>95790</v>
      </c>
      <c r="O51" s="69">
        <f>SUM(O57:O58)</f>
        <v>8872</v>
      </c>
      <c r="P51" s="63"/>
    </row>
    <row r="52" spans="1:16" s="52" customFormat="1" ht="12.75">
      <c r="A52" s="97">
        <v>71</v>
      </c>
      <c r="B52" s="7" t="s">
        <v>458</v>
      </c>
      <c r="C52" s="137"/>
      <c r="D52" s="66"/>
      <c r="E52" s="67">
        <v>1082.01</v>
      </c>
      <c r="F52" s="68"/>
      <c r="G52" s="68"/>
      <c r="H52" s="68"/>
      <c r="I52" s="73"/>
      <c r="J52" s="68"/>
      <c r="K52" s="73"/>
      <c r="L52" s="68"/>
      <c r="M52" s="73"/>
      <c r="N52" s="73"/>
      <c r="O52" s="72"/>
      <c r="P52" s="63"/>
    </row>
    <row r="53" spans="1:16" s="52" customFormat="1" ht="25.5">
      <c r="A53" s="70"/>
      <c r="B53" s="6" t="s">
        <v>459</v>
      </c>
      <c r="C53" s="70"/>
      <c r="D53" s="71"/>
      <c r="E53" s="72"/>
      <c r="F53" s="73"/>
      <c r="G53" s="73"/>
      <c r="H53" s="73"/>
      <c r="I53" s="73"/>
      <c r="J53" s="73"/>
      <c r="K53" s="73">
        <v>24102.98</v>
      </c>
      <c r="L53" s="73"/>
      <c r="M53" s="73"/>
      <c r="N53" s="73"/>
      <c r="O53" s="72"/>
      <c r="P53" s="63"/>
    </row>
    <row r="54" spans="1:16" s="52" customFormat="1" ht="42" customHeight="1">
      <c r="A54" s="70"/>
      <c r="B54" s="7" t="s">
        <v>460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68">
        <v>25779</v>
      </c>
      <c r="N54" s="68"/>
      <c r="O54" s="72"/>
      <c r="P54" s="63"/>
    </row>
    <row r="55" spans="1:16" s="52" customFormat="1" ht="25.5">
      <c r="A55" s="70"/>
      <c r="B55" s="6" t="s">
        <v>461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59025</v>
      </c>
      <c r="O55" s="72"/>
      <c r="P55" s="63"/>
    </row>
    <row r="56" spans="1:16" s="52" customFormat="1" ht="12.75">
      <c r="A56" s="70"/>
      <c r="B56" s="7" t="s">
        <v>462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3470</v>
      </c>
      <c r="O56" s="72"/>
      <c r="P56" s="63"/>
    </row>
    <row r="57" spans="1:16" s="52" customFormat="1" ht="12.75">
      <c r="A57" s="70"/>
      <c r="B57" s="7" t="s">
        <v>463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2">
        <v>4566</v>
      </c>
      <c r="P57" s="63"/>
    </row>
    <row r="58" spans="1:16" s="52" customFormat="1" ht="12.75">
      <c r="A58" s="70"/>
      <c r="B58" s="7" t="s">
        <v>464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2">
        <v>4306</v>
      </c>
      <c r="P58" s="63"/>
    </row>
    <row r="59" spans="1:16" s="52" customFormat="1" ht="12.75">
      <c r="A59" s="70"/>
      <c r="B59" s="9" t="s">
        <v>465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>
        <v>33295</v>
      </c>
      <c r="O59" s="72"/>
      <c r="P59" s="63"/>
    </row>
  </sheetData>
  <sheetProtection/>
  <mergeCells count="14">
    <mergeCell ref="A3:C3"/>
    <mergeCell ref="E2:I2"/>
    <mergeCell ref="E3:I3"/>
    <mergeCell ref="E4:I4"/>
    <mergeCell ref="E15:I15"/>
    <mergeCell ref="A6:C6"/>
    <mergeCell ref="A7:C7"/>
    <mergeCell ref="A15:A16"/>
    <mergeCell ref="B15:B16"/>
    <mergeCell ref="E16:I16"/>
    <mergeCell ref="E14:I14"/>
    <mergeCell ref="C15:C16"/>
    <mergeCell ref="A41:C41"/>
    <mergeCell ref="A42:C4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6.140625" style="48" customWidth="1"/>
    <col min="5" max="5" width="9.421875" style="48" customWidth="1"/>
    <col min="6" max="6" width="6.28125" style="48" customWidth="1"/>
    <col min="7" max="7" width="9.140625" style="48" customWidth="1"/>
    <col min="8" max="8" width="10.421875" style="48" customWidth="1"/>
    <col min="9" max="9" width="6.28125" style="48" customWidth="1"/>
    <col min="10" max="10" width="7.421875" style="48" customWidth="1"/>
    <col min="11" max="12" width="9.140625" style="48" customWidth="1"/>
    <col min="13" max="13" width="5.421875" style="48" customWidth="1"/>
    <col min="14" max="14" width="8.7109375" style="48" customWidth="1"/>
    <col min="15" max="15" width="9.421875" style="48" customWidth="1"/>
    <col min="16" max="16" width="9.140625" style="48" customWidth="1"/>
    <col min="17" max="17" width="10.421875" style="48" customWidth="1"/>
    <col min="18" max="18" width="20.421875" style="48" customWidth="1"/>
    <col min="19" max="16384" width="9.140625" style="48" customWidth="1"/>
  </cols>
  <sheetData>
    <row r="1" spans="1:3" ht="12.75">
      <c r="A1" s="28"/>
      <c r="B1" s="28"/>
      <c r="C1" s="27"/>
    </row>
    <row r="2" spans="1:18" ht="12.75">
      <c r="A2" s="91"/>
      <c r="B2" s="91"/>
      <c r="C2" s="92"/>
      <c r="D2" s="50"/>
      <c r="E2" s="183"/>
      <c r="F2" s="183"/>
      <c r="G2" s="183"/>
      <c r="H2" s="183"/>
      <c r="I2" s="183"/>
      <c r="N2" s="183"/>
      <c r="O2" s="183"/>
      <c r="P2" s="183"/>
      <c r="Q2" s="183"/>
      <c r="R2" s="183"/>
    </row>
    <row r="3" spans="1:18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N3" s="183"/>
      <c r="O3" s="183"/>
      <c r="P3" s="183"/>
      <c r="Q3" s="183"/>
      <c r="R3" s="183"/>
    </row>
    <row r="4" spans="1:18" ht="15" customHeight="1">
      <c r="A4" s="28"/>
      <c r="B4" s="22"/>
      <c r="C4" s="27"/>
      <c r="D4" s="50"/>
      <c r="E4" s="183"/>
      <c r="F4" s="183"/>
      <c r="G4" s="183"/>
      <c r="H4" s="183"/>
      <c r="I4" s="183"/>
      <c r="N4" s="183"/>
      <c r="O4" s="183"/>
      <c r="P4" s="183"/>
      <c r="Q4" s="183"/>
      <c r="R4" s="183"/>
    </row>
    <row r="5" spans="1:18" ht="12.75">
      <c r="A5" s="28"/>
      <c r="B5" s="22"/>
      <c r="C5" s="27"/>
      <c r="D5" s="50"/>
      <c r="E5" s="50"/>
      <c r="F5" s="50"/>
      <c r="G5" s="50"/>
      <c r="H5" s="50"/>
      <c r="I5" s="50"/>
      <c r="N5" s="50"/>
      <c r="O5" s="50"/>
      <c r="P5" s="50"/>
      <c r="Q5" s="50"/>
      <c r="R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N6" s="19"/>
      <c r="O6" s="19"/>
      <c r="P6" s="19"/>
      <c r="Q6" s="19"/>
      <c r="R6" s="19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N7" s="19"/>
      <c r="O7" s="21"/>
      <c r="P7" s="19"/>
      <c r="Q7" s="19"/>
      <c r="R7" s="19"/>
    </row>
    <row r="8" spans="1:18" ht="12.75">
      <c r="A8" s="23"/>
      <c r="B8" s="23"/>
      <c r="C8" s="23"/>
      <c r="D8" s="50"/>
      <c r="E8" s="50"/>
      <c r="F8" s="51"/>
      <c r="G8" s="50"/>
      <c r="H8" s="50"/>
      <c r="I8" s="50"/>
      <c r="N8" s="50"/>
      <c r="O8" s="51"/>
      <c r="P8" s="50"/>
      <c r="Q8" s="50"/>
      <c r="R8" s="50"/>
    </row>
    <row r="9" spans="1:18" ht="12.75">
      <c r="A9" s="23"/>
      <c r="B9" s="24" t="s">
        <v>123</v>
      </c>
      <c r="C9" s="25">
        <v>-314018.56</v>
      </c>
      <c r="D9" s="50"/>
      <c r="E9" s="50"/>
      <c r="F9" s="74"/>
      <c r="G9" s="50"/>
      <c r="H9" s="50"/>
      <c r="I9" s="50"/>
      <c r="N9" s="50"/>
      <c r="O9" s="74"/>
      <c r="P9" s="50"/>
      <c r="Q9" s="50"/>
      <c r="R9" s="50"/>
    </row>
    <row r="10" spans="1:18" ht="12.75">
      <c r="A10" s="23"/>
      <c r="B10" s="24" t="s">
        <v>51</v>
      </c>
      <c r="C10" s="25">
        <f>295907.73+11242.19</f>
        <v>307149.92</v>
      </c>
      <c r="D10" s="50"/>
      <c r="E10" s="50"/>
      <c r="F10" s="50"/>
      <c r="G10" s="50"/>
      <c r="H10" s="50"/>
      <c r="I10" s="50"/>
      <c r="N10" s="50"/>
      <c r="O10" s="50"/>
      <c r="P10" s="50"/>
      <c r="Q10" s="50"/>
      <c r="R10" s="50"/>
    </row>
    <row r="11" spans="1:18" ht="12.75">
      <c r="A11" s="28"/>
      <c r="B11" s="26" t="s">
        <v>103</v>
      </c>
      <c r="C11" s="27">
        <f>269938.03+10305.34</f>
        <v>280243.37000000005</v>
      </c>
      <c r="D11" s="50"/>
      <c r="E11" s="50"/>
      <c r="F11" s="50"/>
      <c r="G11" s="50"/>
      <c r="H11" s="50"/>
      <c r="I11" s="50"/>
      <c r="N11" s="50"/>
      <c r="O11" s="50"/>
      <c r="P11" s="50"/>
      <c r="Q11" s="50"/>
      <c r="R11" s="50"/>
    </row>
    <row r="12" spans="1:18" ht="12.75">
      <c r="A12" s="28"/>
      <c r="B12" s="28" t="s">
        <v>48</v>
      </c>
      <c r="C12" s="27">
        <f>C18</f>
        <v>388306.09</v>
      </c>
      <c r="D12" s="50"/>
      <c r="E12" s="50"/>
      <c r="F12" s="50"/>
      <c r="G12" s="50"/>
      <c r="H12" s="50"/>
      <c r="I12" s="50"/>
      <c r="N12" s="50"/>
      <c r="O12" s="50"/>
      <c r="P12" s="50"/>
      <c r="Q12" s="50"/>
      <c r="R12" s="50"/>
    </row>
    <row r="13" spans="1:18" ht="12.75">
      <c r="A13" s="28"/>
      <c r="B13" s="28" t="s">
        <v>124</v>
      </c>
      <c r="C13" s="27">
        <f>C9+C11-C12</f>
        <v>-422081.27999999997</v>
      </c>
      <c r="D13" s="50"/>
      <c r="E13" s="50"/>
      <c r="F13" s="50"/>
      <c r="G13" s="50"/>
      <c r="H13" s="50"/>
      <c r="I13" s="50"/>
      <c r="N13" s="50"/>
      <c r="O13" s="50"/>
      <c r="P13" s="50"/>
      <c r="Q13" s="50"/>
      <c r="R13" s="50"/>
    </row>
    <row r="14" spans="1:18" ht="12.75">
      <c r="A14" s="88"/>
      <c r="B14" s="99"/>
      <c r="C14" s="100"/>
      <c r="D14" s="50"/>
      <c r="E14" s="50"/>
      <c r="F14" s="50"/>
      <c r="G14" s="50"/>
      <c r="H14" s="50"/>
      <c r="I14" s="50"/>
      <c r="N14" s="50"/>
      <c r="O14" s="50"/>
      <c r="P14" s="50"/>
      <c r="Q14" s="50"/>
      <c r="R14" s="50"/>
    </row>
    <row r="15" spans="1:18" ht="12.75">
      <c r="A15" s="191"/>
      <c r="B15" s="192" t="s">
        <v>1</v>
      </c>
      <c r="C15" s="192" t="s">
        <v>71</v>
      </c>
      <c r="D15" s="171"/>
      <c r="E15" s="183"/>
      <c r="F15" s="183"/>
      <c r="G15" s="183"/>
      <c r="H15" s="183"/>
      <c r="I15" s="183"/>
      <c r="N15" s="183"/>
      <c r="O15" s="183"/>
      <c r="P15" s="183"/>
      <c r="Q15" s="183"/>
      <c r="R15" s="183"/>
    </row>
    <row r="16" spans="1:18" ht="12.75">
      <c r="A16" s="191"/>
      <c r="B16" s="192"/>
      <c r="C16" s="192"/>
      <c r="D16" s="171"/>
      <c r="E16" s="183"/>
      <c r="F16" s="183"/>
      <c r="G16" s="183"/>
      <c r="H16" s="183"/>
      <c r="I16" s="183"/>
      <c r="N16" s="183"/>
      <c r="O16" s="183"/>
      <c r="P16" s="183"/>
      <c r="Q16" s="183"/>
      <c r="R16" s="183"/>
    </row>
    <row r="17" spans="1:18" ht="12.75">
      <c r="A17" s="78"/>
      <c r="B17" s="79" t="s">
        <v>18</v>
      </c>
      <c r="C17" s="80"/>
      <c r="D17" s="171"/>
      <c r="E17" s="183"/>
      <c r="F17" s="183"/>
      <c r="G17" s="183"/>
      <c r="H17" s="183"/>
      <c r="I17" s="183"/>
      <c r="N17" s="183"/>
      <c r="O17" s="183"/>
      <c r="P17" s="183"/>
      <c r="Q17" s="183"/>
      <c r="R17" s="183"/>
    </row>
    <row r="18" spans="1:5" s="52" customFormat="1" ht="12.75">
      <c r="A18" s="32"/>
      <c r="B18" s="33" t="s">
        <v>2</v>
      </c>
      <c r="C18" s="34">
        <f>SUM(C19:C37)</f>
        <v>388306.09</v>
      </c>
      <c r="E18" s="172"/>
    </row>
    <row r="19" spans="1:5" s="52" customFormat="1" ht="12.75">
      <c r="A19" s="36"/>
      <c r="B19" s="37" t="s">
        <v>523</v>
      </c>
      <c r="C19" s="38">
        <v>328.02</v>
      </c>
      <c r="E19" s="173"/>
    </row>
    <row r="20" spans="1:5" s="52" customFormat="1" ht="12.75">
      <c r="A20" s="36"/>
      <c r="B20" s="37" t="s">
        <v>516</v>
      </c>
      <c r="C20" s="38">
        <v>29961.84</v>
      </c>
      <c r="E20" s="173"/>
    </row>
    <row r="21" spans="1:5" s="52" customFormat="1" ht="12.75">
      <c r="A21" s="36"/>
      <c r="B21" s="37" t="s">
        <v>524</v>
      </c>
      <c r="C21" s="38">
        <v>126470.72</v>
      </c>
      <c r="E21" s="173"/>
    </row>
    <row r="22" spans="1:5" s="52" customFormat="1" ht="12.75" customHeight="1">
      <c r="A22" s="36"/>
      <c r="B22" s="37" t="s">
        <v>517</v>
      </c>
      <c r="C22" s="38">
        <v>34620.62</v>
      </c>
      <c r="E22" s="173"/>
    </row>
    <row r="23" spans="1:5" s="52" customFormat="1" ht="12.75">
      <c r="A23" s="36"/>
      <c r="B23" s="37" t="s">
        <v>525</v>
      </c>
      <c r="C23" s="38">
        <v>2241.64</v>
      </c>
      <c r="E23" s="173"/>
    </row>
    <row r="24" spans="1:5" s="52" customFormat="1" ht="12.75">
      <c r="A24" s="36"/>
      <c r="B24" s="37" t="s">
        <v>538</v>
      </c>
      <c r="C24" s="38">
        <v>4048.78</v>
      </c>
      <c r="E24" s="173"/>
    </row>
    <row r="25" spans="1:5" s="52" customFormat="1" ht="12.75">
      <c r="A25" s="36"/>
      <c r="B25" s="37" t="s">
        <v>515</v>
      </c>
      <c r="C25" s="38">
        <v>3504.63</v>
      </c>
      <c r="E25" s="173"/>
    </row>
    <row r="26" spans="1:5" s="52" customFormat="1" ht="12.75">
      <c r="A26" s="36"/>
      <c r="B26" s="37" t="s">
        <v>529</v>
      </c>
      <c r="C26" s="38">
        <v>5875.81</v>
      </c>
      <c r="E26" s="173"/>
    </row>
    <row r="27" spans="1:5" s="52" customFormat="1" ht="12.75">
      <c r="A27" s="36"/>
      <c r="B27" s="37" t="s">
        <v>514</v>
      </c>
      <c r="C27" s="38">
        <v>4309.21</v>
      </c>
      <c r="E27" s="173"/>
    </row>
    <row r="28" spans="1:5" s="52" customFormat="1" ht="12.75">
      <c r="A28" s="36"/>
      <c r="B28" s="37" t="s">
        <v>513</v>
      </c>
      <c r="C28" s="38">
        <v>3128.25</v>
      </c>
      <c r="E28" s="173"/>
    </row>
    <row r="29" spans="1:5" s="52" customFormat="1" ht="12.75">
      <c r="A29" s="36"/>
      <c r="B29" s="37" t="s">
        <v>522</v>
      </c>
      <c r="C29" s="38">
        <v>435.61</v>
      </c>
      <c r="E29" s="173"/>
    </row>
    <row r="30" spans="1:5" s="52" customFormat="1" ht="12.75">
      <c r="A30" s="36"/>
      <c r="B30" s="37" t="s">
        <v>519</v>
      </c>
      <c r="C30" s="38">
        <v>2104.8</v>
      </c>
      <c r="E30" s="173"/>
    </row>
    <row r="31" spans="1:5" s="52" customFormat="1" ht="12.75">
      <c r="A31" s="36"/>
      <c r="B31" s="37" t="s">
        <v>521</v>
      </c>
      <c r="C31" s="38">
        <v>411.3</v>
      </c>
      <c r="E31" s="173"/>
    </row>
    <row r="32" spans="1:5" s="52" customFormat="1" ht="12.75">
      <c r="A32" s="36"/>
      <c r="B32" s="37" t="s">
        <v>518</v>
      </c>
      <c r="C32" s="38">
        <v>60721.95</v>
      </c>
      <c r="E32" s="173"/>
    </row>
    <row r="33" spans="1:5" s="52" customFormat="1" ht="12.75">
      <c r="A33" s="36"/>
      <c r="B33" s="37" t="s">
        <v>520</v>
      </c>
      <c r="C33" s="38">
        <v>83487.7</v>
      </c>
      <c r="E33" s="173"/>
    </row>
    <row r="34" spans="1:5" s="52" customFormat="1" ht="12.75">
      <c r="A34" s="36"/>
      <c r="B34" s="37" t="s">
        <v>527</v>
      </c>
      <c r="C34" s="38">
        <v>14232.33</v>
      </c>
      <c r="E34" s="173"/>
    </row>
    <row r="35" spans="1:5" s="52" customFormat="1" ht="12.75">
      <c r="A35" s="36"/>
      <c r="B35" s="37" t="s">
        <v>532</v>
      </c>
      <c r="C35" s="38">
        <v>1416</v>
      </c>
      <c r="E35" s="173"/>
    </row>
    <row r="36" spans="1:5" s="52" customFormat="1" ht="12.75">
      <c r="A36" s="36"/>
      <c r="B36" s="37" t="s">
        <v>526</v>
      </c>
      <c r="C36" s="38">
        <v>28.05</v>
      </c>
      <c r="E36" s="173"/>
    </row>
    <row r="37" spans="1:5" s="52" customFormat="1" ht="12.75">
      <c r="A37" s="36"/>
      <c r="B37" s="37" t="s">
        <v>530</v>
      </c>
      <c r="C37" s="38">
        <v>10978.83</v>
      </c>
      <c r="E37" s="173"/>
    </row>
    <row r="38" spans="1:5" s="52" customFormat="1" ht="12.75">
      <c r="A38" s="40"/>
      <c r="B38" s="40"/>
      <c r="C38" s="41"/>
      <c r="E38" s="174"/>
    </row>
    <row r="39" spans="1:5" s="52" customFormat="1" ht="12.75">
      <c r="A39" s="43"/>
      <c r="B39" s="44" t="s">
        <v>3</v>
      </c>
      <c r="C39" s="45">
        <f>C18</f>
        <v>388306.09</v>
      </c>
      <c r="E39" s="172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-40699.51</v>
      </c>
    </row>
    <row r="45" spans="2:3" ht="12.75">
      <c r="B45" s="24" t="s">
        <v>51</v>
      </c>
      <c r="C45" s="25">
        <f>75951.75+1830.13</f>
        <v>77781.88</v>
      </c>
    </row>
    <row r="46" spans="2:3" ht="12.75">
      <c r="B46" s="26" t="s">
        <v>113</v>
      </c>
      <c r="C46" s="27">
        <f>69346.07+1677.62</f>
        <v>71023.69</v>
      </c>
    </row>
    <row r="47" spans="2:3" ht="12.75">
      <c r="B47" s="28" t="s">
        <v>107</v>
      </c>
      <c r="C47" s="27">
        <v>103997.24</v>
      </c>
    </row>
    <row r="48" spans="2:3" ht="12.75">
      <c r="B48" s="28" t="s">
        <v>117</v>
      </c>
      <c r="C48" s="27">
        <f>C44+C46-C47</f>
        <v>-73673.06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466</v>
      </c>
      <c r="C51" s="65">
        <f>SUM(D51:O51)</f>
        <v>103997.24</v>
      </c>
      <c r="D51" s="66">
        <f aca="true" t="shared" si="0" ref="D51:L51">SUM(D52:D61)</f>
        <v>0</v>
      </c>
      <c r="E51" s="67">
        <f t="shared" si="0"/>
        <v>53985.58</v>
      </c>
      <c r="F51" s="68">
        <f t="shared" si="0"/>
        <v>3501.55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27273.84</v>
      </c>
      <c r="L51" s="68">
        <f t="shared" si="0"/>
        <v>3918.27</v>
      </c>
      <c r="M51" s="68">
        <f>SUM(M53:M61)</f>
        <v>0</v>
      </c>
      <c r="N51" s="68">
        <f>SUM(N53:N61)</f>
        <v>8500</v>
      </c>
      <c r="O51" s="69">
        <f>SUM(O59:O60)</f>
        <v>6818</v>
      </c>
      <c r="P51" s="63"/>
    </row>
    <row r="52" spans="1:16" s="52" customFormat="1" ht="12.75">
      <c r="A52" s="97">
        <v>70</v>
      </c>
      <c r="B52" s="13" t="s">
        <v>467</v>
      </c>
      <c r="C52" s="70"/>
      <c r="D52" s="71"/>
      <c r="E52" s="72">
        <v>50250.46</v>
      </c>
      <c r="F52" s="73"/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14" t="s">
        <v>468</v>
      </c>
      <c r="C53" s="65"/>
      <c r="D53" s="71"/>
      <c r="E53" s="72">
        <v>3735.12</v>
      </c>
      <c r="F53" s="73"/>
      <c r="G53" s="73"/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26.25" thickBot="1">
      <c r="A54" s="70"/>
      <c r="B54" s="7" t="s">
        <v>469</v>
      </c>
      <c r="C54" s="65"/>
      <c r="D54" s="71"/>
      <c r="E54" s="72"/>
      <c r="F54" s="73">
        <v>1557.12</v>
      </c>
      <c r="G54" s="73"/>
      <c r="H54" s="73"/>
      <c r="I54" s="73"/>
      <c r="J54" s="73"/>
      <c r="K54" s="73"/>
      <c r="L54" s="73"/>
      <c r="M54" s="73"/>
      <c r="N54" s="73"/>
      <c r="O54" s="175"/>
      <c r="P54" s="63"/>
    </row>
    <row r="55" spans="1:16" s="52" customFormat="1" ht="13.5" thickBot="1">
      <c r="A55" s="70"/>
      <c r="B55" s="7" t="s">
        <v>470</v>
      </c>
      <c r="C55" s="65"/>
      <c r="D55" s="71"/>
      <c r="E55" s="72"/>
      <c r="F55" s="73">
        <v>1944.43</v>
      </c>
      <c r="G55" s="73"/>
      <c r="H55" s="73"/>
      <c r="I55" s="73"/>
      <c r="J55" s="73"/>
      <c r="K55" s="73"/>
      <c r="L55" s="73"/>
      <c r="M55" s="73"/>
      <c r="N55" s="73"/>
      <c r="O55" s="175"/>
      <c r="P55" s="63"/>
    </row>
    <row r="56" spans="1:16" s="52" customFormat="1" ht="13.5" thickBot="1">
      <c r="A56" s="70"/>
      <c r="B56" s="7" t="s">
        <v>471</v>
      </c>
      <c r="C56" s="65"/>
      <c r="D56" s="71"/>
      <c r="E56" s="72"/>
      <c r="F56" s="73"/>
      <c r="G56" s="73"/>
      <c r="H56" s="73"/>
      <c r="I56" s="73"/>
      <c r="J56" s="73"/>
      <c r="K56" s="73">
        <v>991.37</v>
      </c>
      <c r="L56" s="73"/>
      <c r="M56" s="73"/>
      <c r="N56" s="73"/>
      <c r="O56" s="62"/>
      <c r="P56" s="63"/>
    </row>
    <row r="57" spans="1:16" s="52" customFormat="1" ht="12.75">
      <c r="A57" s="70"/>
      <c r="B57" s="7" t="s">
        <v>472</v>
      </c>
      <c r="C57" s="65"/>
      <c r="D57" s="71"/>
      <c r="E57" s="72"/>
      <c r="F57" s="73"/>
      <c r="G57" s="73"/>
      <c r="H57" s="73"/>
      <c r="I57" s="73"/>
      <c r="J57" s="73"/>
      <c r="K57" s="73">
        <v>26282.47</v>
      </c>
      <c r="L57" s="73"/>
      <c r="M57" s="73"/>
      <c r="N57" s="73"/>
      <c r="O57" s="69"/>
      <c r="P57" s="63"/>
    </row>
    <row r="58" spans="1:16" s="52" customFormat="1" ht="12.75">
      <c r="A58" s="70"/>
      <c r="B58" s="7" t="s">
        <v>473</v>
      </c>
      <c r="C58" s="65"/>
      <c r="D58" s="71"/>
      <c r="E58" s="72"/>
      <c r="F58" s="73"/>
      <c r="G58" s="73"/>
      <c r="H58" s="73"/>
      <c r="I58" s="73"/>
      <c r="J58" s="73"/>
      <c r="K58" s="73"/>
      <c r="L58" s="73">
        <v>3918.27</v>
      </c>
      <c r="M58" s="73"/>
      <c r="N58" s="73"/>
      <c r="O58" s="72"/>
      <c r="P58" s="63"/>
    </row>
    <row r="59" spans="1:16" s="52" customFormat="1" ht="13.5" thickBot="1">
      <c r="A59" s="70"/>
      <c r="B59" s="9" t="s">
        <v>463</v>
      </c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176">
        <v>4566</v>
      </c>
      <c r="P59" s="63"/>
    </row>
    <row r="60" spans="1:16" s="52" customFormat="1" ht="13.5" thickBot="1">
      <c r="A60" s="70"/>
      <c r="B60" s="9" t="s">
        <v>474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176">
        <v>2252</v>
      </c>
      <c r="P60" s="63"/>
    </row>
    <row r="61" spans="1:16" s="52" customFormat="1" ht="13.5" thickBot="1">
      <c r="A61" s="70"/>
      <c r="B61" s="9" t="s">
        <v>102</v>
      </c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>
        <v>8500</v>
      </c>
      <c r="O61" s="62"/>
      <c r="P61" s="63"/>
    </row>
  </sheetData>
  <sheetProtection/>
  <mergeCells count="20">
    <mergeCell ref="A41:C41"/>
    <mergeCell ref="A42:C42"/>
    <mergeCell ref="E17:I17"/>
    <mergeCell ref="N17:R17"/>
    <mergeCell ref="E15:I15"/>
    <mergeCell ref="N15:R15"/>
    <mergeCell ref="E16:I16"/>
    <mergeCell ref="N16:R16"/>
    <mergeCell ref="A6:C6"/>
    <mergeCell ref="A7:C7"/>
    <mergeCell ref="A15:A16"/>
    <mergeCell ref="B15:B16"/>
    <mergeCell ref="C15:C16"/>
    <mergeCell ref="A3:C3"/>
    <mergeCell ref="E2:I2"/>
    <mergeCell ref="N2:R2"/>
    <mergeCell ref="E3:I3"/>
    <mergeCell ref="N3:R3"/>
    <mergeCell ref="E4:I4"/>
    <mergeCell ref="N4:R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7.7109375" style="48" customWidth="1"/>
    <col min="3" max="3" width="18.140625" style="56" customWidth="1"/>
    <col min="4" max="4" width="6.28125" style="48" customWidth="1"/>
    <col min="5" max="5" width="7.57421875" style="48" customWidth="1"/>
    <col min="6" max="6" width="7.28125" style="48" customWidth="1"/>
    <col min="7" max="7" width="4.8515625" style="48" customWidth="1"/>
    <col min="8" max="8" width="5.140625" style="48" customWidth="1"/>
    <col min="9" max="9" width="5.00390625" style="48" customWidth="1"/>
    <col min="10" max="10" width="6.28125" style="48" customWidth="1"/>
    <col min="11" max="11" width="6.8515625" style="48" customWidth="1"/>
    <col min="12" max="12" width="5.28125" style="48" customWidth="1"/>
    <col min="13" max="13" width="6.421875" style="48" customWidth="1"/>
    <col min="14" max="14" width="5.8515625" style="48" customWidth="1"/>
    <col min="15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49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13380.67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343360.56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307108.73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C40</f>
        <v>329737.00999999995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-9247.609999999986</v>
      </c>
      <c r="D13" s="50"/>
      <c r="E13" s="50"/>
      <c r="F13" s="50"/>
      <c r="G13" s="50"/>
      <c r="H13" s="50"/>
      <c r="I13" s="50"/>
    </row>
    <row r="14" spans="1:9" ht="12.75">
      <c r="A14" s="153"/>
      <c r="B14" s="110"/>
      <c r="C14" s="100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45</v>
      </c>
      <c r="C17" s="80"/>
      <c r="D17" s="50"/>
      <c r="E17" s="183"/>
      <c r="F17" s="183"/>
      <c r="G17" s="183"/>
      <c r="H17" s="183"/>
      <c r="I17" s="183"/>
    </row>
    <row r="18" spans="1:6" s="52" customFormat="1" ht="12.75">
      <c r="A18" s="32"/>
      <c r="B18" s="33" t="s">
        <v>2</v>
      </c>
      <c r="C18" s="34">
        <f>SUM(C19:C38)</f>
        <v>329737.00999999995</v>
      </c>
      <c r="F18" s="94"/>
    </row>
    <row r="19" spans="1:6" s="52" customFormat="1" ht="12.75">
      <c r="A19" s="36"/>
      <c r="B19" s="37" t="s">
        <v>528</v>
      </c>
      <c r="C19" s="38">
        <v>43258.67</v>
      </c>
      <c r="F19" s="95"/>
    </row>
    <row r="20" spans="1:6" s="52" customFormat="1" ht="12.75">
      <c r="A20" s="36"/>
      <c r="B20" s="37" t="s">
        <v>523</v>
      </c>
      <c r="C20" s="38">
        <v>239.52</v>
      </c>
      <c r="F20" s="95"/>
    </row>
    <row r="21" spans="1:6" s="52" customFormat="1" ht="12.75">
      <c r="A21" s="36"/>
      <c r="B21" s="37" t="s">
        <v>516</v>
      </c>
      <c r="C21" s="38">
        <v>21559.81</v>
      </c>
      <c r="F21" s="95"/>
    </row>
    <row r="22" spans="1:6" s="52" customFormat="1" ht="12.75">
      <c r="A22" s="36"/>
      <c r="B22" s="37" t="s">
        <v>524</v>
      </c>
      <c r="C22" s="38">
        <v>92349.42</v>
      </c>
      <c r="F22" s="95"/>
    </row>
    <row r="23" spans="1:6" s="52" customFormat="1" ht="12.75">
      <c r="A23" s="36"/>
      <c r="B23" s="37" t="s">
        <v>517</v>
      </c>
      <c r="C23" s="38">
        <v>28448.22</v>
      </c>
      <c r="F23" s="95"/>
    </row>
    <row r="24" spans="1:6" s="52" customFormat="1" ht="12.75">
      <c r="A24" s="36"/>
      <c r="B24" s="37" t="s">
        <v>525</v>
      </c>
      <c r="C24" s="38">
        <v>1636.85</v>
      </c>
      <c r="F24" s="95"/>
    </row>
    <row r="25" spans="1:6" s="52" customFormat="1" ht="12.75">
      <c r="A25" s="36"/>
      <c r="B25" s="37" t="s">
        <v>538</v>
      </c>
      <c r="C25" s="38">
        <v>2956.45</v>
      </c>
      <c r="F25" s="95"/>
    </row>
    <row r="26" spans="1:6" s="52" customFormat="1" ht="12.75">
      <c r="A26" s="36"/>
      <c r="B26" s="37" t="s">
        <v>515</v>
      </c>
      <c r="C26" s="38">
        <v>2559.09</v>
      </c>
      <c r="F26" s="95"/>
    </row>
    <row r="27" spans="1:6" s="52" customFormat="1" ht="12.75">
      <c r="A27" s="36"/>
      <c r="B27" s="37" t="s">
        <v>529</v>
      </c>
      <c r="C27" s="38">
        <v>4290.53</v>
      </c>
      <c r="F27" s="95"/>
    </row>
    <row r="28" spans="1:6" s="52" customFormat="1" ht="12.75">
      <c r="A28" s="36"/>
      <c r="B28" s="37" t="s">
        <v>514</v>
      </c>
      <c r="C28" s="38">
        <v>3146.59</v>
      </c>
      <c r="F28" s="95"/>
    </row>
    <row r="29" spans="1:6" s="52" customFormat="1" ht="12.75">
      <c r="A29" s="36"/>
      <c r="B29" s="37" t="s">
        <v>513</v>
      </c>
      <c r="C29" s="38">
        <v>2284.26</v>
      </c>
      <c r="F29" s="95"/>
    </row>
    <row r="30" spans="1:6" s="52" customFormat="1" ht="12.75">
      <c r="A30" s="36"/>
      <c r="B30" s="37" t="s">
        <v>533</v>
      </c>
      <c r="C30" s="38">
        <v>1120</v>
      </c>
      <c r="F30" s="95"/>
    </row>
    <row r="31" spans="1:6" s="52" customFormat="1" ht="12.75">
      <c r="A31" s="36"/>
      <c r="B31" s="37" t="s">
        <v>522</v>
      </c>
      <c r="C31" s="38">
        <v>318.08</v>
      </c>
      <c r="F31" s="95"/>
    </row>
    <row r="32" spans="1:6" s="52" customFormat="1" ht="12.75">
      <c r="A32" s="36"/>
      <c r="B32" s="37" t="s">
        <v>519</v>
      </c>
      <c r="C32" s="38">
        <v>1536.95</v>
      </c>
      <c r="F32" s="95"/>
    </row>
    <row r="33" spans="1:6" s="52" customFormat="1" ht="12.75">
      <c r="A33" s="36"/>
      <c r="B33" s="37" t="s">
        <v>521</v>
      </c>
      <c r="C33" s="38">
        <v>300.33</v>
      </c>
      <c r="F33" s="95"/>
    </row>
    <row r="34" spans="1:6" s="52" customFormat="1" ht="12.75">
      <c r="A34" s="36"/>
      <c r="B34" s="37" t="s">
        <v>518</v>
      </c>
      <c r="C34" s="38">
        <v>44339.4</v>
      </c>
      <c r="F34" s="95"/>
    </row>
    <row r="35" spans="1:6" s="52" customFormat="1" ht="12.75">
      <c r="A35" s="36"/>
      <c r="B35" s="37" t="s">
        <v>520</v>
      </c>
      <c r="C35" s="38">
        <v>60963.04</v>
      </c>
      <c r="F35" s="95"/>
    </row>
    <row r="36" spans="1:6" s="52" customFormat="1" ht="12.75">
      <c r="A36" s="36"/>
      <c r="B36" s="37" t="s">
        <v>527</v>
      </c>
      <c r="C36" s="38">
        <v>10392.52</v>
      </c>
      <c r="F36" s="95"/>
    </row>
    <row r="37" spans="1:6" s="52" customFormat="1" ht="12.75">
      <c r="A37" s="36"/>
      <c r="B37" s="37" t="s">
        <v>526</v>
      </c>
      <c r="C37" s="38">
        <v>20.48</v>
      </c>
      <c r="F37" s="95"/>
    </row>
    <row r="38" spans="1:6" s="52" customFormat="1" ht="12.75">
      <c r="A38" s="36"/>
      <c r="B38" s="37" t="s">
        <v>530</v>
      </c>
      <c r="C38" s="38">
        <v>8016.8</v>
      </c>
      <c r="F38" s="95"/>
    </row>
    <row r="39" spans="1:3" s="52" customFormat="1" ht="12.75">
      <c r="A39" s="40"/>
      <c r="B39" s="40"/>
      <c r="C39" s="40"/>
    </row>
    <row r="40" spans="1:3" s="52" customFormat="1" ht="12.75">
      <c r="A40" s="43"/>
      <c r="B40" s="44" t="s">
        <v>3</v>
      </c>
      <c r="C40" s="45">
        <f>C18</f>
        <v>329737.00999999995</v>
      </c>
    </row>
    <row r="41" spans="1:9" ht="12.75">
      <c r="A41" s="50"/>
      <c r="B41" s="50"/>
      <c r="C41" s="51"/>
      <c r="D41" s="50"/>
      <c r="E41" s="50"/>
      <c r="F41" s="50"/>
      <c r="G41" s="50"/>
      <c r="H41" s="50"/>
      <c r="I41" s="50"/>
    </row>
    <row r="42" spans="1:9" s="20" customFormat="1" ht="15.75">
      <c r="A42" s="186" t="s">
        <v>53</v>
      </c>
      <c r="B42" s="186"/>
      <c r="C42" s="186"/>
      <c r="D42" s="19"/>
      <c r="E42" s="19"/>
      <c r="F42" s="19"/>
      <c r="G42" s="19"/>
      <c r="H42" s="19"/>
      <c r="I42" s="19"/>
    </row>
    <row r="43" spans="1:9" s="20" customFormat="1" ht="15.75">
      <c r="A43" s="185" t="s">
        <v>115</v>
      </c>
      <c r="B43" s="185"/>
      <c r="C43" s="185"/>
      <c r="D43" s="19"/>
      <c r="E43" s="19"/>
      <c r="F43" s="19"/>
      <c r="G43" s="19"/>
      <c r="H43" s="19"/>
      <c r="I43" s="19"/>
    </row>
    <row r="44" spans="4:9" ht="12.75">
      <c r="D44" s="50"/>
      <c r="E44" s="50"/>
      <c r="F44" s="50"/>
      <c r="G44" s="50"/>
      <c r="H44" s="50"/>
      <c r="I44" s="50"/>
    </row>
    <row r="45" spans="2:9" ht="12.75">
      <c r="B45" s="24" t="s">
        <v>123</v>
      </c>
      <c r="C45" s="25">
        <v>102865.62</v>
      </c>
      <c r="D45" s="50"/>
      <c r="E45" s="50"/>
      <c r="F45" s="50"/>
      <c r="G45" s="50"/>
      <c r="H45" s="50"/>
      <c r="I45" s="50"/>
    </row>
    <row r="46" spans="2:9" ht="12.75">
      <c r="B46" s="24" t="s">
        <v>51</v>
      </c>
      <c r="C46" s="25">
        <v>76786.29</v>
      </c>
      <c r="D46" s="50"/>
      <c r="E46" s="50"/>
      <c r="F46" s="50"/>
      <c r="G46" s="50"/>
      <c r="H46" s="50"/>
      <c r="I46" s="50"/>
    </row>
    <row r="47" spans="2:9" ht="12.75">
      <c r="B47" s="26" t="s">
        <v>94</v>
      </c>
      <c r="C47" s="27">
        <v>71448.59</v>
      </c>
      <c r="D47" s="50"/>
      <c r="E47" s="50"/>
      <c r="F47" s="50"/>
      <c r="G47" s="50"/>
      <c r="H47" s="50"/>
      <c r="I47" s="50"/>
    </row>
    <row r="48" spans="2:9" ht="12.75">
      <c r="B48" s="28" t="s">
        <v>107</v>
      </c>
      <c r="C48" s="27">
        <v>52850.77</v>
      </c>
      <c r="D48" s="50"/>
      <c r="E48" s="50"/>
      <c r="F48" s="50"/>
      <c r="G48" s="50"/>
      <c r="H48" s="50"/>
      <c r="I48" s="50"/>
    </row>
    <row r="49" spans="2:9" ht="12.75">
      <c r="B49" s="28" t="s">
        <v>117</v>
      </c>
      <c r="C49" s="27">
        <f>C45+C47-C48</f>
        <v>121463.44</v>
      </c>
      <c r="D49" s="50"/>
      <c r="E49" s="50"/>
      <c r="F49" s="50"/>
      <c r="G49" s="50"/>
      <c r="H49" s="50"/>
      <c r="I49" s="50"/>
    </row>
    <row r="50" spans="1:9" ht="13.5" thickBot="1">
      <c r="A50" s="50"/>
      <c r="B50" s="50"/>
      <c r="C50" s="51"/>
      <c r="D50" s="50"/>
      <c r="E50" s="50"/>
      <c r="F50" s="50"/>
      <c r="G50" s="50"/>
      <c r="H50" s="50"/>
      <c r="I50" s="50"/>
    </row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89" t="s">
        <v>54</v>
      </c>
      <c r="B52" s="90" t="s">
        <v>475</v>
      </c>
      <c r="C52" s="65">
        <f>SUM(D52+E52+F52+G52+H52+I52+J52+K52+L52+M52+N52)</f>
        <v>52850.77</v>
      </c>
      <c r="D52" s="66">
        <f aca="true" t="shared" si="0" ref="D52:L52">SUM(D53:D60)</f>
        <v>45941.77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0</v>
      </c>
      <c r="L52" s="68">
        <f t="shared" si="0"/>
        <v>0</v>
      </c>
      <c r="M52" s="68">
        <f>SUM(M54:M60)</f>
        <v>0</v>
      </c>
      <c r="N52" s="68">
        <f>SUM(N54:N60)</f>
        <v>6909</v>
      </c>
      <c r="O52" s="69"/>
      <c r="P52" s="63"/>
    </row>
    <row r="53" spans="1:16" s="52" customFormat="1" ht="12.75">
      <c r="A53" s="97">
        <v>68</v>
      </c>
      <c r="B53" s="7" t="s">
        <v>476</v>
      </c>
      <c r="C53" s="70"/>
      <c r="D53" s="71">
        <v>45941.77</v>
      </c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2"/>
      <c r="P53" s="63"/>
    </row>
    <row r="54" spans="1:16" s="52" customFormat="1" ht="12.75">
      <c r="A54" s="70"/>
      <c r="B54" s="7" t="s">
        <v>377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>
        <v>3549</v>
      </c>
      <c r="O54" s="72"/>
      <c r="P54" s="63"/>
    </row>
    <row r="55" spans="1:16" s="52" customFormat="1" ht="12.75">
      <c r="A55" s="70"/>
      <c r="B55" s="7" t="s">
        <v>477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3360</v>
      </c>
      <c r="O55" s="72"/>
      <c r="P55" s="63"/>
    </row>
    <row r="56" spans="1:15" ht="12.75">
      <c r="A56" s="87"/>
      <c r="B56" s="2"/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86"/>
    </row>
    <row r="57" spans="1:15" ht="12.75">
      <c r="A57" s="87"/>
      <c r="B57" s="2"/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</row>
    <row r="58" spans="1:9" ht="12.75">
      <c r="A58" s="50"/>
      <c r="B58" s="50"/>
      <c r="C58" s="51"/>
      <c r="D58" s="50"/>
      <c r="E58" s="50"/>
      <c r="F58" s="50"/>
      <c r="G58" s="50"/>
      <c r="H58" s="50"/>
      <c r="I58" s="50"/>
    </row>
    <row r="59" spans="1:9" ht="12.75">
      <c r="A59" s="50"/>
      <c r="B59" s="50"/>
      <c r="C59" s="51"/>
      <c r="D59" s="50"/>
      <c r="E59" s="50"/>
      <c r="F59" s="50"/>
      <c r="G59" s="50"/>
      <c r="H59" s="50"/>
      <c r="I59" s="50"/>
    </row>
    <row r="60" spans="1:9" ht="12.75">
      <c r="A60" s="50"/>
      <c r="B60" s="50"/>
      <c r="C60" s="51"/>
      <c r="D60" s="50"/>
      <c r="E60" s="50"/>
      <c r="F60" s="50"/>
      <c r="G60" s="50"/>
      <c r="H60" s="50"/>
      <c r="I60" s="50"/>
    </row>
    <row r="61" spans="1:9" ht="12.75">
      <c r="A61" s="50"/>
      <c r="B61" s="50"/>
      <c r="C61" s="51"/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1"/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51"/>
      <c r="D63" s="50"/>
      <c r="E63" s="50"/>
      <c r="F63" s="50"/>
      <c r="G63" s="50"/>
      <c r="H63" s="50"/>
      <c r="I63" s="50"/>
    </row>
    <row r="64" spans="1:9" ht="12.75">
      <c r="A64" s="50"/>
      <c r="B64" s="50"/>
      <c r="C64" s="51"/>
      <c r="D64" s="50"/>
      <c r="E64" s="50"/>
      <c r="F64" s="50"/>
      <c r="G64" s="50"/>
      <c r="H64" s="50"/>
      <c r="I64" s="50"/>
    </row>
    <row r="65" spans="1:9" ht="12.75">
      <c r="A65" s="50"/>
      <c r="B65" s="50"/>
      <c r="C65" s="51"/>
      <c r="D65" s="50"/>
      <c r="E65" s="50"/>
      <c r="F65" s="50"/>
      <c r="G65" s="50"/>
      <c r="H65" s="50"/>
      <c r="I65" s="50"/>
    </row>
    <row r="66" spans="1:9" ht="12.75">
      <c r="A66" s="50"/>
      <c r="B66" s="50"/>
      <c r="C66" s="51"/>
      <c r="D66" s="50"/>
      <c r="E66" s="50"/>
      <c r="F66" s="50"/>
      <c r="G66" s="50"/>
      <c r="H66" s="50"/>
      <c r="I66" s="50"/>
    </row>
    <row r="67" spans="1:9" ht="12.75">
      <c r="A67" s="50"/>
      <c r="B67" s="50"/>
      <c r="C67" s="51"/>
      <c r="D67" s="50"/>
      <c r="E67" s="50"/>
      <c r="F67" s="50"/>
      <c r="G67" s="50"/>
      <c r="H67" s="50"/>
      <c r="I67" s="50"/>
    </row>
    <row r="68" spans="1:9" ht="12.75">
      <c r="A68" s="50"/>
      <c r="B68" s="50"/>
      <c r="C68" s="51"/>
      <c r="D68" s="50"/>
      <c r="E68" s="50"/>
      <c r="F68" s="50"/>
      <c r="G68" s="50"/>
      <c r="H68" s="50"/>
      <c r="I68" s="50"/>
    </row>
    <row r="69" spans="1:9" ht="12.75">
      <c r="A69" s="50"/>
      <c r="B69" s="50"/>
      <c r="C69" s="51"/>
      <c r="D69" s="50"/>
      <c r="E69" s="50"/>
      <c r="F69" s="50"/>
      <c r="G69" s="50"/>
      <c r="H69" s="50"/>
      <c r="I69" s="50"/>
    </row>
    <row r="70" spans="1:9" ht="12.75">
      <c r="A70" s="50"/>
      <c r="B70" s="50"/>
      <c r="C70" s="51"/>
      <c r="D70" s="50"/>
      <c r="E70" s="50"/>
      <c r="F70" s="50"/>
      <c r="G70" s="50"/>
      <c r="H70" s="50"/>
      <c r="I70" s="50"/>
    </row>
    <row r="71" spans="1:9" ht="12.75">
      <c r="A71" s="50"/>
      <c r="B71" s="50"/>
      <c r="C71" s="51"/>
      <c r="D71" s="50"/>
      <c r="E71" s="50"/>
      <c r="F71" s="50"/>
      <c r="G71" s="50"/>
      <c r="H71" s="50"/>
      <c r="I71" s="50"/>
    </row>
    <row r="72" spans="1:9" ht="12.75">
      <c r="A72" s="50"/>
      <c r="B72" s="50"/>
      <c r="C72" s="51"/>
      <c r="D72" s="50"/>
      <c r="E72" s="50"/>
      <c r="F72" s="50"/>
      <c r="G72" s="50"/>
      <c r="H72" s="50"/>
      <c r="I72" s="50"/>
    </row>
    <row r="73" spans="1:9" ht="12.75">
      <c r="A73" s="50"/>
      <c r="B73" s="50"/>
      <c r="C73" s="51"/>
      <c r="D73" s="50"/>
      <c r="E73" s="50"/>
      <c r="F73" s="50"/>
      <c r="G73" s="50"/>
      <c r="H73" s="50"/>
      <c r="I73" s="50"/>
    </row>
  </sheetData>
  <sheetProtection/>
  <mergeCells count="13">
    <mergeCell ref="B15:B16"/>
    <mergeCell ref="E16:I16"/>
    <mergeCell ref="C15:C16"/>
    <mergeCell ref="A42:C42"/>
    <mergeCell ref="A43:C43"/>
    <mergeCell ref="A3:C3"/>
    <mergeCell ref="E2:I2"/>
    <mergeCell ref="E3:I3"/>
    <mergeCell ref="E4:I4"/>
    <mergeCell ref="E17:I17"/>
    <mergeCell ref="A6:C6"/>
    <mergeCell ref="A7:C7"/>
    <mergeCell ref="A15:A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9.00390625" style="48" bestFit="1" customWidth="1"/>
    <col min="3" max="3" width="15.28125" style="56" bestFit="1" customWidth="1"/>
    <col min="4" max="4" width="4.57421875" style="48" customWidth="1"/>
    <col min="5" max="5" width="7.140625" style="48" customWidth="1"/>
    <col min="6" max="6" width="6.421875" style="48" customWidth="1"/>
    <col min="7" max="7" width="9.140625" style="48" customWidth="1"/>
    <col min="8" max="8" width="6.140625" style="48" customWidth="1"/>
    <col min="9" max="9" width="5.57421875" style="48" customWidth="1"/>
    <col min="10" max="10" width="8.00390625" style="48" customWidth="1"/>
    <col min="11" max="12" width="9.140625" style="48" customWidth="1"/>
    <col min="13" max="13" width="5.28125" style="136" customWidth="1"/>
    <col min="14" max="14" width="9.140625" style="136" customWidth="1"/>
    <col min="15" max="15" width="6.7109375" style="136" customWidth="1"/>
    <col min="16" max="16" width="9.140625" style="136" customWidth="1"/>
    <col min="17" max="17" width="10.421875" style="136" customWidth="1"/>
    <col min="18" max="18" width="20.421875" style="136" customWidth="1"/>
    <col min="19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4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81"/>
      <c r="N6" s="181"/>
      <c r="O6" s="181"/>
      <c r="P6" s="181"/>
      <c r="Q6" s="181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81"/>
      <c r="N7" s="181"/>
      <c r="O7" s="181"/>
      <c r="P7" s="181"/>
      <c r="Q7" s="181"/>
      <c r="R7" s="181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-197996.08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650722.86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594764.61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C41</f>
        <v>663520.4299999999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-266751.8999999999</v>
      </c>
      <c r="D13" s="50"/>
      <c r="E13" s="50"/>
      <c r="F13" s="50"/>
      <c r="G13" s="50"/>
      <c r="H13" s="50"/>
      <c r="I13" s="50"/>
    </row>
    <row r="14" spans="1:9" ht="12.75">
      <c r="A14" s="153"/>
      <c r="B14" s="110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22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SUM(C19:C39)</f>
        <v>663520.4299999999</v>
      </c>
      <c r="E18" s="35"/>
    </row>
    <row r="19" spans="1:5" s="52" customFormat="1" ht="12.75">
      <c r="A19" s="36"/>
      <c r="B19" s="37" t="s">
        <v>528</v>
      </c>
      <c r="C19" s="38">
        <v>79862.16</v>
      </c>
      <c r="E19" s="39"/>
    </row>
    <row r="20" spans="1:5" s="52" customFormat="1" ht="12.75">
      <c r="A20" s="36"/>
      <c r="B20" s="37" t="s">
        <v>523</v>
      </c>
      <c r="C20" s="38">
        <v>481.19</v>
      </c>
      <c r="E20" s="39"/>
    </row>
    <row r="21" spans="1:5" s="52" customFormat="1" ht="12.75">
      <c r="A21" s="36"/>
      <c r="B21" s="37" t="s">
        <v>516</v>
      </c>
      <c r="C21" s="38">
        <v>51461.14</v>
      </c>
      <c r="E21" s="39"/>
    </row>
    <row r="22" spans="1:5" s="52" customFormat="1" ht="12.75">
      <c r="A22" s="36"/>
      <c r="B22" s="37" t="s">
        <v>524</v>
      </c>
      <c r="C22" s="38">
        <v>185518.23</v>
      </c>
      <c r="E22" s="39"/>
    </row>
    <row r="23" spans="1:5" s="52" customFormat="1" ht="12.75">
      <c r="A23" s="36"/>
      <c r="B23" s="37" t="s">
        <v>517</v>
      </c>
      <c r="C23" s="38">
        <v>57101.33</v>
      </c>
      <c r="E23" s="39"/>
    </row>
    <row r="24" spans="1:5" s="52" customFormat="1" ht="12.75">
      <c r="A24" s="36"/>
      <c r="B24" s="37" t="s">
        <v>525</v>
      </c>
      <c r="C24" s="38">
        <v>3288.23</v>
      </c>
      <c r="E24" s="39"/>
    </row>
    <row r="25" spans="1:5" s="52" customFormat="1" ht="12.75">
      <c r="A25" s="36"/>
      <c r="B25" s="37" t="s">
        <v>531</v>
      </c>
      <c r="C25" s="38">
        <v>1630.5</v>
      </c>
      <c r="E25" s="39"/>
    </row>
    <row r="26" spans="1:5" s="52" customFormat="1" ht="12.75">
      <c r="A26" s="36"/>
      <c r="B26" s="37" t="s">
        <v>538</v>
      </c>
      <c r="C26" s="38">
        <v>5939.11</v>
      </c>
      <c r="E26" s="39"/>
    </row>
    <row r="27" spans="1:5" s="52" customFormat="1" ht="12.75">
      <c r="A27" s="36"/>
      <c r="B27" s="37" t="s">
        <v>515</v>
      </c>
      <c r="C27" s="38">
        <v>5140.88</v>
      </c>
      <c r="E27" s="39"/>
    </row>
    <row r="28" spans="1:5" s="52" customFormat="1" ht="12.75">
      <c r="A28" s="36"/>
      <c r="B28" s="37" t="s">
        <v>529</v>
      </c>
      <c r="C28" s="38">
        <v>8619.14</v>
      </c>
      <c r="E28" s="39"/>
    </row>
    <row r="29" spans="1:5" s="52" customFormat="1" ht="12.75">
      <c r="A29" s="36"/>
      <c r="B29" s="37" t="s">
        <v>514</v>
      </c>
      <c r="C29" s="38">
        <v>6321.12</v>
      </c>
      <c r="E29" s="39"/>
    </row>
    <row r="30" spans="1:5" s="52" customFormat="1" ht="12.75">
      <c r="A30" s="36"/>
      <c r="B30" s="37" t="s">
        <v>513</v>
      </c>
      <c r="C30" s="38">
        <v>4588.77</v>
      </c>
      <c r="E30" s="39"/>
    </row>
    <row r="31" spans="1:5" s="52" customFormat="1" ht="12.75">
      <c r="A31" s="36"/>
      <c r="B31" s="37" t="s">
        <v>522</v>
      </c>
      <c r="C31" s="38">
        <v>638.99</v>
      </c>
      <c r="E31" s="39"/>
    </row>
    <row r="32" spans="1:5" s="52" customFormat="1" ht="12.75">
      <c r="A32" s="36"/>
      <c r="B32" s="37" t="s">
        <v>519</v>
      </c>
      <c r="C32" s="38">
        <v>3087.51</v>
      </c>
      <c r="E32" s="39"/>
    </row>
    <row r="33" spans="1:5" s="52" customFormat="1" ht="12.75">
      <c r="A33" s="36"/>
      <c r="B33" s="37" t="s">
        <v>521</v>
      </c>
      <c r="C33" s="38">
        <v>603.33</v>
      </c>
      <c r="E33" s="39"/>
    </row>
    <row r="34" spans="1:5" s="52" customFormat="1" ht="12.75">
      <c r="A34" s="36"/>
      <c r="B34" s="37" t="s">
        <v>518</v>
      </c>
      <c r="C34" s="38">
        <v>89072.22</v>
      </c>
      <c r="E34" s="39"/>
    </row>
    <row r="35" spans="1:5" s="52" customFormat="1" ht="12.75">
      <c r="A35" s="36"/>
      <c r="B35" s="37" t="s">
        <v>520</v>
      </c>
      <c r="C35" s="38">
        <v>122467</v>
      </c>
      <c r="E35" s="39"/>
    </row>
    <row r="36" spans="1:5" s="52" customFormat="1" ht="12.75">
      <c r="A36" s="36"/>
      <c r="B36" s="37" t="s">
        <v>527</v>
      </c>
      <c r="C36" s="38">
        <v>20877.23</v>
      </c>
      <c r="E36" s="39"/>
    </row>
    <row r="37" spans="1:5" s="52" customFormat="1" ht="12.75">
      <c r="A37" s="36"/>
      <c r="B37" s="37" t="s">
        <v>532</v>
      </c>
      <c r="C37" s="38">
        <v>676.49</v>
      </c>
      <c r="E37" s="39"/>
    </row>
    <row r="38" spans="1:5" s="52" customFormat="1" ht="12.75">
      <c r="A38" s="36"/>
      <c r="B38" s="37" t="s">
        <v>526</v>
      </c>
      <c r="C38" s="38">
        <v>41.14</v>
      </c>
      <c r="E38" s="39"/>
    </row>
    <row r="39" spans="1:5" s="52" customFormat="1" ht="12.75">
      <c r="A39" s="36"/>
      <c r="B39" s="37" t="s">
        <v>530</v>
      </c>
      <c r="C39" s="38">
        <v>16104.72</v>
      </c>
      <c r="E39" s="39"/>
    </row>
    <row r="40" spans="1:5" s="52" customFormat="1" ht="12.75">
      <c r="A40" s="40"/>
      <c r="B40" s="40"/>
      <c r="C40" s="41"/>
      <c r="E40" s="42"/>
    </row>
    <row r="41" spans="1:5" s="52" customFormat="1" ht="12.75">
      <c r="A41" s="43"/>
      <c r="B41" s="44" t="s">
        <v>3</v>
      </c>
      <c r="C41" s="45">
        <f>C18</f>
        <v>663520.4299999999</v>
      </c>
      <c r="E41" s="35"/>
    </row>
    <row r="42" spans="1:9" ht="12.75">
      <c r="A42" s="50"/>
      <c r="B42" s="50"/>
      <c r="C42" s="51"/>
      <c r="D42" s="50"/>
      <c r="E42" s="50"/>
      <c r="F42" s="50"/>
      <c r="G42" s="50"/>
      <c r="H42" s="50"/>
      <c r="I42" s="50"/>
    </row>
    <row r="43" spans="1:18" s="20" customFormat="1" ht="15.75">
      <c r="A43" s="186" t="s">
        <v>53</v>
      </c>
      <c r="B43" s="186"/>
      <c r="C43" s="186"/>
      <c r="D43" s="19"/>
      <c r="E43" s="19"/>
      <c r="F43" s="19"/>
      <c r="G43" s="19"/>
      <c r="H43" s="19"/>
      <c r="I43" s="19"/>
      <c r="M43" s="181"/>
      <c r="N43" s="181"/>
      <c r="O43" s="181"/>
      <c r="P43" s="181"/>
      <c r="Q43" s="181"/>
      <c r="R43" s="181"/>
    </row>
    <row r="44" spans="1:18" s="20" customFormat="1" ht="15.75">
      <c r="A44" s="185" t="s">
        <v>115</v>
      </c>
      <c r="B44" s="185"/>
      <c r="C44" s="185"/>
      <c r="D44" s="19"/>
      <c r="E44" s="19"/>
      <c r="F44" s="19"/>
      <c r="G44" s="19"/>
      <c r="H44" s="19"/>
      <c r="I44" s="19"/>
      <c r="M44" s="181"/>
      <c r="N44" s="181"/>
      <c r="O44" s="181"/>
      <c r="P44" s="181"/>
      <c r="Q44" s="181"/>
      <c r="R44" s="181"/>
    </row>
    <row r="46" spans="2:3" ht="12.75">
      <c r="B46" s="24" t="s">
        <v>123</v>
      </c>
      <c r="C46" s="25">
        <v>-37455.76</v>
      </c>
    </row>
    <row r="47" spans="2:3" ht="12.75">
      <c r="B47" s="24" t="s">
        <v>51</v>
      </c>
      <c r="C47" s="25">
        <v>189389.31</v>
      </c>
    </row>
    <row r="48" spans="2:3" ht="12.75">
      <c r="B48" s="26" t="s">
        <v>94</v>
      </c>
      <c r="C48" s="27">
        <v>173082.96</v>
      </c>
    </row>
    <row r="49" spans="2:3" ht="12.75">
      <c r="B49" s="28" t="s">
        <v>107</v>
      </c>
      <c r="C49" s="27">
        <v>134725.2</v>
      </c>
    </row>
    <row r="50" spans="2:3" ht="12.75">
      <c r="B50" s="28" t="s">
        <v>117</v>
      </c>
      <c r="C50" s="27">
        <f>C46+C48-C49</f>
        <v>901.9999999999709</v>
      </c>
    </row>
    <row r="51" ht="13.5" thickBot="1"/>
    <row r="52" spans="1:16" s="52" customFormat="1" ht="14.25" thickBot="1">
      <c r="A52" s="57" t="s">
        <v>118</v>
      </c>
      <c r="B52" s="46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  <c r="P52" s="63"/>
    </row>
    <row r="53" spans="1:16" s="52" customFormat="1" ht="13.5" thickBot="1">
      <c r="A53" s="64" t="s">
        <v>54</v>
      </c>
      <c r="B53" s="47" t="s">
        <v>478</v>
      </c>
      <c r="C53" s="65">
        <v>134725.2</v>
      </c>
      <c r="D53" s="66">
        <f>SUM(D54:D64)</f>
        <v>0</v>
      </c>
      <c r="E53" s="67">
        <f>SUM(E54:E64)</f>
        <v>0</v>
      </c>
      <c r="F53" s="68">
        <f>SUM(F54:F64)</f>
        <v>0</v>
      </c>
      <c r="G53" s="68">
        <f>SUM(G54:G64)</f>
        <v>0</v>
      </c>
      <c r="H53" s="68">
        <f>SUM(H54:H64)</f>
        <v>92821.13</v>
      </c>
      <c r="I53" s="68">
        <f>SUM(I55:I64)</f>
        <v>37645.399999999994</v>
      </c>
      <c r="J53" s="68">
        <f>SUM(J54:J64)</f>
        <v>0</v>
      </c>
      <c r="K53" s="68">
        <f>SUM(K54:K64)</f>
        <v>0</v>
      </c>
      <c r="L53" s="68">
        <f>SUM(L54:L64)</f>
        <v>635.67</v>
      </c>
      <c r="M53" s="68">
        <f>SUM(M55:M64)</f>
        <v>0</v>
      </c>
      <c r="N53" s="68">
        <f>SUM(N55:N64)</f>
        <v>0</v>
      </c>
      <c r="O53" s="69">
        <f>SUM(O64)</f>
        <v>3623</v>
      </c>
      <c r="P53" s="63"/>
    </row>
    <row r="54" spans="1:16" s="52" customFormat="1" ht="12.75">
      <c r="A54" s="70">
        <v>61</v>
      </c>
      <c r="B54" s="6" t="s">
        <v>476</v>
      </c>
      <c r="C54" s="70"/>
      <c r="D54" s="71"/>
      <c r="E54" s="72"/>
      <c r="F54" s="73"/>
      <c r="G54" s="73"/>
      <c r="H54" s="73">
        <v>92821.13</v>
      </c>
      <c r="I54" s="48"/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7" t="s">
        <v>479</v>
      </c>
      <c r="C55" s="65"/>
      <c r="D55" s="71"/>
      <c r="E55" s="72"/>
      <c r="F55" s="73"/>
      <c r="G55" s="73"/>
      <c r="H55" s="73"/>
      <c r="I55" s="73">
        <v>3543.09</v>
      </c>
      <c r="J55" s="73"/>
      <c r="K55" s="73"/>
      <c r="L55" s="73"/>
      <c r="M55" s="73"/>
      <c r="N55" s="73"/>
      <c r="O55" s="86"/>
      <c r="P55" s="63"/>
    </row>
    <row r="56" spans="1:16" s="52" customFormat="1" ht="12.75">
      <c r="A56" s="70"/>
      <c r="B56" s="6" t="s">
        <v>480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481</v>
      </c>
      <c r="C57" s="65"/>
      <c r="D57" s="71"/>
      <c r="E57" s="72"/>
      <c r="F57" s="73"/>
      <c r="G57" s="73"/>
      <c r="H57" s="73"/>
      <c r="I57" s="73">
        <v>5488.17</v>
      </c>
      <c r="J57" s="73"/>
      <c r="K57" s="73"/>
      <c r="L57" s="73"/>
      <c r="M57" s="73"/>
      <c r="N57" s="73"/>
      <c r="O57" s="72"/>
      <c r="P57" s="63"/>
    </row>
    <row r="58" spans="1:16" s="52" customFormat="1" ht="12.75">
      <c r="A58" s="70"/>
      <c r="B58" s="7" t="s">
        <v>482</v>
      </c>
      <c r="C58" s="65"/>
      <c r="D58" s="71"/>
      <c r="E58" s="72"/>
      <c r="F58" s="73"/>
      <c r="G58" s="73"/>
      <c r="H58" s="73"/>
      <c r="I58" s="48"/>
      <c r="J58" s="73"/>
      <c r="K58" s="73"/>
      <c r="L58" s="73"/>
      <c r="M58" s="73"/>
      <c r="N58" s="73"/>
      <c r="O58" s="72"/>
      <c r="P58" s="63"/>
    </row>
    <row r="59" spans="1:16" s="52" customFormat="1" ht="12.75">
      <c r="A59" s="70"/>
      <c r="B59" s="7" t="s">
        <v>483</v>
      </c>
      <c r="C59" s="65"/>
      <c r="D59" s="71"/>
      <c r="E59" s="72"/>
      <c r="F59" s="73"/>
      <c r="G59" s="73"/>
      <c r="H59" s="73"/>
      <c r="I59" s="73">
        <v>4926.38</v>
      </c>
      <c r="J59" s="73"/>
      <c r="K59" s="73"/>
      <c r="L59" s="73"/>
      <c r="M59" s="73"/>
      <c r="N59" s="73"/>
      <c r="O59" s="72"/>
      <c r="P59" s="63"/>
    </row>
    <row r="60" spans="1:16" s="52" customFormat="1" ht="15.75" customHeight="1">
      <c r="A60" s="70"/>
      <c r="B60" s="9" t="s">
        <v>484</v>
      </c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2"/>
      <c r="P60" s="63"/>
    </row>
    <row r="61" spans="1:16" s="52" customFormat="1" ht="12.75">
      <c r="A61" s="70"/>
      <c r="B61" s="9" t="s">
        <v>485</v>
      </c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2"/>
      <c r="P61" s="63"/>
    </row>
    <row r="62" spans="1:16" s="52" customFormat="1" ht="12.75">
      <c r="A62" s="70"/>
      <c r="B62" s="9" t="s">
        <v>486</v>
      </c>
      <c r="C62" s="70"/>
      <c r="D62" s="71"/>
      <c r="E62" s="72"/>
      <c r="F62" s="73"/>
      <c r="G62" s="73"/>
      <c r="H62" s="73"/>
      <c r="I62" s="102">
        <v>23687.76</v>
      </c>
      <c r="J62" s="73"/>
      <c r="K62" s="73"/>
      <c r="L62" s="73"/>
      <c r="M62" s="73"/>
      <c r="N62" s="73"/>
      <c r="O62" s="72"/>
      <c r="P62" s="63"/>
    </row>
    <row r="63" spans="1:16" s="52" customFormat="1" ht="12.75">
      <c r="A63" s="70"/>
      <c r="B63" s="9" t="s">
        <v>487</v>
      </c>
      <c r="C63" s="70"/>
      <c r="D63" s="71"/>
      <c r="E63" s="72"/>
      <c r="F63" s="73"/>
      <c r="G63" s="73"/>
      <c r="H63" s="73"/>
      <c r="I63" s="73"/>
      <c r="J63" s="73"/>
      <c r="K63" s="73"/>
      <c r="L63" s="73">
        <v>635.67</v>
      </c>
      <c r="M63" s="73"/>
      <c r="N63" s="73"/>
      <c r="O63" s="72"/>
      <c r="P63" s="63"/>
    </row>
    <row r="64" spans="1:16" s="52" customFormat="1" ht="12.75">
      <c r="A64" s="70"/>
      <c r="B64" s="9" t="s">
        <v>488</v>
      </c>
      <c r="C64" s="70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2">
        <v>3623</v>
      </c>
      <c r="P64" s="63"/>
    </row>
    <row r="65" ht="12.75">
      <c r="A65" s="112"/>
    </row>
  </sheetData>
  <sheetProtection/>
  <mergeCells count="14">
    <mergeCell ref="E2:I2"/>
    <mergeCell ref="E3:I3"/>
    <mergeCell ref="E4:I4"/>
    <mergeCell ref="E16:I16"/>
    <mergeCell ref="A6:C6"/>
    <mergeCell ref="A7:C7"/>
    <mergeCell ref="A15:A16"/>
    <mergeCell ref="B15:B16"/>
    <mergeCell ref="E17:I17"/>
    <mergeCell ref="E15:I15"/>
    <mergeCell ref="C15:C16"/>
    <mergeCell ref="A43:C43"/>
    <mergeCell ref="A44:C44"/>
    <mergeCell ref="A3:C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6.421875" style="48" customWidth="1"/>
    <col min="2" max="2" width="76.7109375" style="48" customWidth="1"/>
    <col min="3" max="3" width="14.8515625" style="56" customWidth="1"/>
    <col min="4" max="4" width="10.7109375" style="48" customWidth="1"/>
    <col min="5" max="5" width="6.140625" style="48" customWidth="1"/>
    <col min="6" max="6" width="7.7109375" style="48" customWidth="1"/>
    <col min="7" max="7" width="5.421875" style="48" customWidth="1"/>
    <col min="8" max="8" width="8.57421875" style="48" customWidth="1"/>
    <col min="9" max="9" width="4.8515625" style="48" customWidth="1"/>
    <col min="10" max="10" width="9.140625" style="48" customWidth="1"/>
    <col min="11" max="11" width="7.8515625" style="48" customWidth="1"/>
    <col min="12" max="12" width="5.8515625" style="48" customWidth="1"/>
    <col min="13" max="13" width="6.00390625" style="136" customWidth="1"/>
    <col min="14" max="14" width="5.140625" style="136" customWidth="1"/>
    <col min="15" max="15" width="8.57421875" style="136" customWidth="1"/>
    <col min="16" max="16" width="9.140625" style="136" customWidth="1"/>
    <col min="17" max="17" width="10.421875" style="136" customWidth="1"/>
    <col min="18" max="18" width="20.421875" style="136" customWidth="1"/>
    <col min="19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81"/>
      <c r="N6" s="181"/>
      <c r="O6" s="181"/>
      <c r="P6" s="181"/>
      <c r="Q6" s="181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81"/>
      <c r="N7" s="181"/>
      <c r="O7" s="181"/>
      <c r="P7" s="181"/>
      <c r="Q7" s="181"/>
      <c r="R7" s="181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-59790.09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331370.53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299134.29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329572.10000000003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-90227.90000000005</v>
      </c>
      <c r="D13" s="50"/>
      <c r="E13" s="50"/>
      <c r="F13" s="50"/>
      <c r="G13" s="50"/>
      <c r="H13" s="50"/>
      <c r="I13" s="50"/>
    </row>
    <row r="14" spans="1:9" ht="12.75">
      <c r="A14" s="153"/>
      <c r="B14" s="110"/>
      <c r="C14" s="83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32" t="s">
        <v>104</v>
      </c>
      <c r="C17" s="146"/>
      <c r="D17" s="50"/>
      <c r="E17" s="183"/>
      <c r="F17" s="183"/>
      <c r="G17" s="183"/>
      <c r="H17" s="183"/>
      <c r="I17" s="183"/>
    </row>
    <row r="18" spans="1:9" ht="12.75">
      <c r="A18" s="177"/>
      <c r="B18" s="33" t="s">
        <v>2</v>
      </c>
      <c r="C18" s="45">
        <f>SUM(C19:C37)</f>
        <v>329572.10000000003</v>
      </c>
      <c r="D18" s="50"/>
      <c r="E18" s="50"/>
      <c r="F18" s="74"/>
      <c r="G18" s="50"/>
      <c r="H18" s="51"/>
      <c r="I18" s="50"/>
    </row>
    <row r="19" spans="1:9" ht="12.75">
      <c r="A19" s="177"/>
      <c r="B19" s="37" t="s">
        <v>528</v>
      </c>
      <c r="C19" s="147">
        <v>39931.08</v>
      </c>
      <c r="D19" s="95"/>
      <c r="E19" s="95"/>
      <c r="F19" s="50"/>
      <c r="G19" s="50"/>
      <c r="H19" s="50"/>
      <c r="I19" s="50"/>
    </row>
    <row r="20" spans="1:9" ht="12.75">
      <c r="A20" s="177"/>
      <c r="B20" s="37" t="s">
        <v>523</v>
      </c>
      <c r="C20" s="148">
        <v>240.95</v>
      </c>
      <c r="D20" s="95"/>
      <c r="E20" s="95"/>
      <c r="F20" s="50"/>
      <c r="G20" s="50"/>
      <c r="H20" s="50"/>
      <c r="I20" s="50"/>
    </row>
    <row r="21" spans="1:9" ht="12.75">
      <c r="A21" s="177"/>
      <c r="B21" s="37" t="s">
        <v>516</v>
      </c>
      <c r="C21" s="148">
        <v>24887.02</v>
      </c>
      <c r="D21" s="173"/>
      <c r="E21" s="95"/>
      <c r="F21" s="178"/>
      <c r="G21" s="178"/>
      <c r="H21" s="178"/>
      <c r="I21" s="178"/>
    </row>
    <row r="22" spans="1:9" ht="12.75">
      <c r="A22" s="177"/>
      <c r="B22" s="37" t="s">
        <v>524</v>
      </c>
      <c r="C22" s="148">
        <v>92890.54</v>
      </c>
      <c r="D22" s="95"/>
      <c r="E22" s="95"/>
      <c r="F22" s="50"/>
      <c r="G22" s="50"/>
      <c r="H22" s="50"/>
      <c r="I22" s="50"/>
    </row>
    <row r="23" spans="1:9" ht="12.75">
      <c r="A23" s="177"/>
      <c r="B23" s="37" t="s">
        <v>517</v>
      </c>
      <c r="C23" s="148">
        <v>28024.65</v>
      </c>
      <c r="D23" s="95"/>
      <c r="E23" s="95"/>
      <c r="F23" s="178"/>
      <c r="G23" s="178"/>
      <c r="H23" s="178"/>
      <c r="I23" s="178"/>
    </row>
    <row r="24" spans="1:9" ht="12.75">
      <c r="A24" s="177"/>
      <c r="B24" s="37" t="s">
        <v>525</v>
      </c>
      <c r="C24" s="148">
        <v>1646.45</v>
      </c>
      <c r="D24" s="95"/>
      <c r="E24" s="95"/>
      <c r="F24" s="50"/>
      <c r="G24" s="50"/>
      <c r="H24" s="50"/>
      <c r="I24" s="50"/>
    </row>
    <row r="25" spans="1:9" ht="12.75">
      <c r="A25" s="177"/>
      <c r="B25" s="37" t="s">
        <v>538</v>
      </c>
      <c r="C25" s="148">
        <v>2973.76</v>
      </c>
      <c r="D25" s="95"/>
      <c r="E25" s="95"/>
      <c r="F25" s="50"/>
      <c r="G25" s="50"/>
      <c r="H25" s="50"/>
      <c r="I25" s="50"/>
    </row>
    <row r="26" spans="1:9" ht="12.75">
      <c r="A26" s="177"/>
      <c r="B26" s="37" t="s">
        <v>515</v>
      </c>
      <c r="C26" s="148">
        <v>2574.09</v>
      </c>
      <c r="D26" s="95"/>
      <c r="E26" s="95"/>
      <c r="F26" s="51"/>
      <c r="G26" s="50"/>
      <c r="H26" s="50"/>
      <c r="I26" s="50"/>
    </row>
    <row r="27" spans="1:9" ht="12.75">
      <c r="A27" s="177"/>
      <c r="B27" s="37" t="s">
        <v>529</v>
      </c>
      <c r="C27" s="148">
        <v>4315.67</v>
      </c>
      <c r="D27" s="95"/>
      <c r="E27" s="95"/>
      <c r="F27" s="51"/>
      <c r="G27" s="50"/>
      <c r="H27" s="50"/>
      <c r="I27" s="50"/>
    </row>
    <row r="28" spans="1:9" ht="12.75">
      <c r="A28" s="177"/>
      <c r="B28" s="37" t="s">
        <v>514</v>
      </c>
      <c r="C28" s="148">
        <v>3165.04</v>
      </c>
      <c r="D28" s="95"/>
      <c r="E28" s="95"/>
      <c r="F28" s="74"/>
      <c r="G28" s="50"/>
      <c r="H28" s="50"/>
      <c r="I28" s="50"/>
    </row>
    <row r="29" spans="1:9" ht="12.75">
      <c r="A29" s="177"/>
      <c r="B29" s="37" t="s">
        <v>513</v>
      </c>
      <c r="C29" s="148">
        <v>2297.64</v>
      </c>
      <c r="D29" s="95"/>
      <c r="E29" s="95"/>
      <c r="F29" s="50"/>
      <c r="G29" s="50"/>
      <c r="H29" s="50"/>
      <c r="I29" s="50"/>
    </row>
    <row r="30" spans="1:9" ht="12.75">
      <c r="A30" s="177"/>
      <c r="B30" s="37" t="s">
        <v>522</v>
      </c>
      <c r="C30" s="148">
        <v>319.95</v>
      </c>
      <c r="D30" s="95"/>
      <c r="E30" s="95"/>
      <c r="F30" s="50"/>
      <c r="G30" s="50"/>
      <c r="H30" s="50"/>
      <c r="I30" s="50"/>
    </row>
    <row r="31" spans="1:18" s="50" customFormat="1" ht="12.75">
      <c r="A31" s="177"/>
      <c r="B31" s="37" t="s">
        <v>519</v>
      </c>
      <c r="C31" s="148">
        <v>1545.94</v>
      </c>
      <c r="D31" s="95"/>
      <c r="E31" s="95"/>
      <c r="M31" s="136"/>
      <c r="N31" s="136"/>
      <c r="O31" s="136"/>
      <c r="P31" s="136"/>
      <c r="Q31" s="136"/>
      <c r="R31" s="136"/>
    </row>
    <row r="32" spans="1:18" s="50" customFormat="1" ht="12.75">
      <c r="A32" s="177"/>
      <c r="B32" s="37" t="s">
        <v>521</v>
      </c>
      <c r="C32" s="148">
        <v>302.09</v>
      </c>
      <c r="D32" s="95"/>
      <c r="E32" s="95"/>
      <c r="M32" s="136"/>
      <c r="N32" s="136"/>
      <c r="O32" s="136"/>
      <c r="P32" s="136"/>
      <c r="Q32" s="136"/>
      <c r="R32" s="136"/>
    </row>
    <row r="33" spans="1:9" ht="12.75">
      <c r="A33" s="177"/>
      <c r="B33" s="37" t="s">
        <v>518</v>
      </c>
      <c r="C33" s="148">
        <v>44599.21</v>
      </c>
      <c r="D33" s="95"/>
      <c r="E33" s="95"/>
      <c r="F33" s="50"/>
      <c r="G33" s="50"/>
      <c r="H33" s="50"/>
      <c r="I33" s="50"/>
    </row>
    <row r="34" spans="1:9" ht="12.75">
      <c r="A34" s="177"/>
      <c r="B34" s="37" t="s">
        <v>520</v>
      </c>
      <c r="C34" s="148">
        <v>61320.28</v>
      </c>
      <c r="D34" s="95"/>
      <c r="E34" s="95"/>
      <c r="F34" s="50"/>
      <c r="G34" s="50"/>
      <c r="H34" s="50"/>
      <c r="I34" s="50"/>
    </row>
    <row r="35" spans="1:9" ht="12.75">
      <c r="A35" s="177"/>
      <c r="B35" s="37" t="s">
        <v>527</v>
      </c>
      <c r="C35" s="148">
        <v>10453.39</v>
      </c>
      <c r="D35" s="95"/>
      <c r="E35" s="95"/>
      <c r="F35" s="50"/>
      <c r="G35" s="50"/>
      <c r="H35" s="50"/>
      <c r="I35" s="50"/>
    </row>
    <row r="36" spans="1:9" ht="12.75">
      <c r="A36" s="177"/>
      <c r="B36" s="37" t="s">
        <v>526</v>
      </c>
      <c r="C36" s="148">
        <v>20.6</v>
      </c>
      <c r="D36" s="95"/>
      <c r="E36" s="95"/>
      <c r="F36" s="50"/>
      <c r="G36" s="50"/>
      <c r="H36" s="50"/>
      <c r="I36" s="50"/>
    </row>
    <row r="37" spans="1:9" ht="12.75">
      <c r="A37" s="177"/>
      <c r="B37" s="37" t="s">
        <v>530</v>
      </c>
      <c r="C37" s="148">
        <v>8063.75</v>
      </c>
      <c r="D37" s="95"/>
      <c r="E37" s="95"/>
      <c r="F37" s="50"/>
      <c r="G37" s="50"/>
      <c r="H37" s="50"/>
      <c r="I37" s="50"/>
    </row>
    <row r="38" spans="1:9" ht="12.75">
      <c r="A38" s="177"/>
      <c r="B38" s="40"/>
      <c r="C38" s="41"/>
      <c r="D38" s="50"/>
      <c r="E38" s="94"/>
      <c r="F38" s="50"/>
      <c r="G38" s="50"/>
      <c r="H38" s="50"/>
      <c r="I38" s="50"/>
    </row>
    <row r="39" spans="1:9" ht="12.75">
      <c r="A39" s="177"/>
      <c r="B39" s="44" t="s">
        <v>3</v>
      </c>
      <c r="C39" s="45">
        <f>C18</f>
        <v>329572.10000000003</v>
      </c>
      <c r="D39" s="50"/>
      <c r="E39" s="50"/>
      <c r="F39" s="50"/>
      <c r="G39" s="50"/>
      <c r="H39" s="50"/>
      <c r="I39" s="50"/>
    </row>
    <row r="40" spans="1:9" ht="12.75">
      <c r="A40" s="50"/>
      <c r="B40" s="50"/>
      <c r="C40" s="51"/>
      <c r="D40" s="50"/>
      <c r="E40" s="50"/>
      <c r="F40" s="50"/>
      <c r="G40" s="50"/>
      <c r="H40" s="50"/>
      <c r="I40" s="50"/>
    </row>
    <row r="41" spans="1:18" s="20" customFormat="1" ht="15.75">
      <c r="A41" s="186" t="s">
        <v>53</v>
      </c>
      <c r="B41" s="186"/>
      <c r="C41" s="186"/>
      <c r="D41" s="19"/>
      <c r="E41" s="19"/>
      <c r="F41" s="19"/>
      <c r="G41" s="19"/>
      <c r="H41" s="19"/>
      <c r="I41" s="19"/>
      <c r="M41" s="181"/>
      <c r="N41" s="181"/>
      <c r="O41" s="181"/>
      <c r="P41" s="181"/>
      <c r="Q41" s="181"/>
      <c r="R41" s="181"/>
    </row>
    <row r="42" spans="1:18" s="20" customFormat="1" ht="15.75">
      <c r="A42" s="185" t="s">
        <v>115</v>
      </c>
      <c r="B42" s="185"/>
      <c r="C42" s="185"/>
      <c r="D42" s="19"/>
      <c r="E42" s="19"/>
      <c r="F42" s="19"/>
      <c r="G42" s="19"/>
      <c r="H42" s="19"/>
      <c r="I42" s="19"/>
      <c r="M42" s="181"/>
      <c r="N42" s="181"/>
      <c r="O42" s="181"/>
      <c r="P42" s="181"/>
      <c r="Q42" s="181"/>
      <c r="R42" s="181"/>
    </row>
    <row r="43" spans="4:9" ht="12.75">
      <c r="D43" s="50"/>
      <c r="E43" s="50"/>
      <c r="F43" s="50"/>
      <c r="G43" s="50"/>
      <c r="H43" s="50"/>
      <c r="I43" s="50"/>
    </row>
    <row r="44" spans="2:9" ht="12.75">
      <c r="B44" s="24" t="s">
        <v>123</v>
      </c>
      <c r="C44" s="25">
        <v>164499.99</v>
      </c>
      <c r="D44" s="50"/>
      <c r="E44" s="50"/>
      <c r="F44" s="50"/>
      <c r="G44" s="50"/>
      <c r="H44" s="50"/>
      <c r="I44" s="50"/>
    </row>
    <row r="45" spans="2:9" ht="12.75">
      <c r="B45" s="24" t="s">
        <v>51</v>
      </c>
      <c r="C45" s="25">
        <v>68331</v>
      </c>
      <c r="D45" s="50"/>
      <c r="E45" s="50"/>
      <c r="F45" s="50"/>
      <c r="G45" s="50"/>
      <c r="H45" s="50"/>
      <c r="I45" s="50"/>
    </row>
    <row r="46" spans="2:9" ht="12.75">
      <c r="B46" s="26" t="s">
        <v>94</v>
      </c>
      <c r="C46" s="27">
        <v>65354.41</v>
      </c>
      <c r="D46" s="50"/>
      <c r="E46" s="50"/>
      <c r="F46" s="50"/>
      <c r="G46" s="50"/>
      <c r="H46" s="50"/>
      <c r="I46" s="50"/>
    </row>
    <row r="47" spans="2:3" ht="12.75">
      <c r="B47" s="28" t="s">
        <v>107</v>
      </c>
      <c r="C47" s="27">
        <v>11075</v>
      </c>
    </row>
    <row r="48" spans="2:3" ht="12.75">
      <c r="B48" s="28" t="s">
        <v>117</v>
      </c>
      <c r="C48" s="27">
        <f>C44+C46-C47</f>
        <v>218779.4</v>
      </c>
    </row>
    <row r="49" ht="13.5" thickBot="1"/>
    <row r="50" spans="1:16" s="52" customFormat="1" ht="14.25" thickBot="1">
      <c r="A50" s="57" t="s">
        <v>118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3.5" thickBot="1">
      <c r="A51" s="89" t="s">
        <v>54</v>
      </c>
      <c r="B51" s="90" t="s">
        <v>489</v>
      </c>
      <c r="C51" s="65">
        <v>11075</v>
      </c>
      <c r="D51" s="66">
        <f aca="true" t="shared" si="0" ref="D51:L51">SUM(D52:D55)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0</v>
      </c>
      <c r="L51" s="68">
        <f t="shared" si="0"/>
        <v>0</v>
      </c>
      <c r="M51" s="68">
        <f>SUM(M53:M55)</f>
        <v>0</v>
      </c>
      <c r="N51" s="68">
        <v>11075</v>
      </c>
      <c r="O51" s="69"/>
      <c r="P51" s="63"/>
    </row>
    <row r="52" spans="1:16" s="52" customFormat="1" ht="12.75">
      <c r="A52" s="97">
        <v>57</v>
      </c>
      <c r="B52" s="6" t="s">
        <v>490</v>
      </c>
      <c r="C52" s="70"/>
      <c r="D52" s="71"/>
      <c r="E52" s="72"/>
      <c r="F52" s="73"/>
      <c r="G52" s="73"/>
      <c r="H52" s="73"/>
      <c r="I52" s="73"/>
      <c r="J52" s="73"/>
      <c r="K52" s="73"/>
      <c r="L52" s="73"/>
      <c r="M52" s="48"/>
      <c r="N52" s="73">
        <v>5275</v>
      </c>
      <c r="O52" s="72"/>
      <c r="P52" s="63"/>
    </row>
    <row r="53" spans="1:16" s="52" customFormat="1" ht="12.75">
      <c r="A53" s="70"/>
      <c r="B53" s="6" t="s">
        <v>349</v>
      </c>
      <c r="C53" s="70"/>
      <c r="D53" s="71"/>
      <c r="F53" s="72"/>
      <c r="G53" s="73"/>
      <c r="H53" s="73"/>
      <c r="I53" s="73"/>
      <c r="J53" s="73"/>
      <c r="K53" s="73"/>
      <c r="L53" s="73"/>
      <c r="M53" s="73"/>
      <c r="N53" s="73">
        <v>5800</v>
      </c>
      <c r="O53" s="72"/>
      <c r="P53" s="63"/>
    </row>
    <row r="54" spans="1:15" ht="12.75">
      <c r="A54" s="87"/>
      <c r="B54" s="3"/>
      <c r="C54" s="70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86"/>
    </row>
  </sheetData>
  <sheetProtection/>
  <mergeCells count="14">
    <mergeCell ref="E2:I2"/>
    <mergeCell ref="E3:I3"/>
    <mergeCell ref="E4:I4"/>
    <mergeCell ref="E16:I16"/>
    <mergeCell ref="A6:C6"/>
    <mergeCell ref="A7:C7"/>
    <mergeCell ref="A15:A16"/>
    <mergeCell ref="B15:B16"/>
    <mergeCell ref="E17:I17"/>
    <mergeCell ref="E15:I15"/>
    <mergeCell ref="C15:C16"/>
    <mergeCell ref="A41:C41"/>
    <mergeCell ref="A42:C42"/>
    <mergeCell ref="A3:C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4" width="5.00390625" style="48" customWidth="1"/>
    <col min="5" max="5" width="7.421875" style="48" customWidth="1"/>
    <col min="6" max="6" width="7.140625" style="48" customWidth="1"/>
    <col min="7" max="7" width="9.140625" style="48" customWidth="1"/>
    <col min="8" max="8" width="6.00390625" style="48" customWidth="1"/>
    <col min="9" max="9" width="7.28125" style="48" customWidth="1"/>
    <col min="10" max="10" width="5.7109375" style="48" customWidth="1"/>
    <col min="11" max="11" width="7.00390625" style="48" customWidth="1"/>
    <col min="12" max="12" width="6.140625" style="48" customWidth="1"/>
    <col min="13" max="13" width="7.00390625" style="48" customWidth="1"/>
    <col min="14" max="14" width="8.7109375" style="48" customWidth="1"/>
    <col min="15" max="15" width="6.28125" style="48" customWidth="1"/>
    <col min="16" max="16" width="10.421875" style="48" customWidth="1"/>
    <col min="17" max="17" width="20.421875" style="48" customWidth="1"/>
    <col min="18" max="18" width="20.421875" style="136" customWidth="1"/>
    <col min="19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17" ht="12.75">
      <c r="A2" s="91"/>
      <c r="B2" s="91"/>
      <c r="C2" s="92"/>
      <c r="D2" s="50"/>
      <c r="E2" s="183"/>
      <c r="F2" s="183"/>
      <c r="G2" s="183"/>
      <c r="H2" s="183"/>
      <c r="I2" s="183"/>
      <c r="M2" s="183"/>
      <c r="N2" s="183"/>
      <c r="O2" s="183"/>
      <c r="P2" s="183"/>
      <c r="Q2" s="183"/>
    </row>
    <row r="3" spans="1:17" ht="58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M3" s="183"/>
      <c r="N3" s="183"/>
      <c r="O3" s="183"/>
      <c r="P3" s="183"/>
      <c r="Q3" s="183"/>
    </row>
    <row r="4" spans="1:17" ht="15" customHeight="1">
      <c r="A4" s="28"/>
      <c r="B4" s="22"/>
      <c r="C4" s="27"/>
      <c r="D4" s="50"/>
      <c r="E4" s="183"/>
      <c r="F4" s="183"/>
      <c r="G4" s="183"/>
      <c r="H4" s="183"/>
      <c r="I4" s="183"/>
      <c r="M4" s="183"/>
      <c r="N4" s="183"/>
      <c r="O4" s="183"/>
      <c r="P4" s="183"/>
      <c r="Q4" s="183"/>
    </row>
    <row r="5" spans="1:17" ht="12.75">
      <c r="A5" s="28"/>
      <c r="B5" s="22"/>
      <c r="C5" s="27"/>
      <c r="D5" s="50"/>
      <c r="E5" s="50"/>
      <c r="F5" s="50"/>
      <c r="G5" s="50"/>
      <c r="H5" s="50"/>
      <c r="I5" s="50"/>
      <c r="M5" s="50"/>
      <c r="N5" s="50"/>
      <c r="O5" s="50"/>
      <c r="P5" s="50"/>
      <c r="Q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9"/>
      <c r="N7" s="21"/>
      <c r="O7" s="19"/>
      <c r="P7" s="19"/>
      <c r="Q7" s="19"/>
      <c r="R7" s="181"/>
    </row>
    <row r="8" spans="1:17" ht="12.75">
      <c r="A8" s="23"/>
      <c r="B8" s="23"/>
      <c r="C8" s="23"/>
      <c r="D8" s="50"/>
      <c r="E8" s="50"/>
      <c r="F8" s="51"/>
      <c r="G8" s="50"/>
      <c r="H8" s="50"/>
      <c r="I8" s="50"/>
      <c r="M8" s="50"/>
      <c r="N8" s="51"/>
      <c r="O8" s="50"/>
      <c r="P8" s="50"/>
      <c r="Q8" s="50"/>
    </row>
    <row r="9" spans="1:17" ht="12.75">
      <c r="A9" s="23"/>
      <c r="B9" s="24" t="s">
        <v>123</v>
      </c>
      <c r="C9" s="25">
        <v>-82467.74</v>
      </c>
      <c r="D9" s="50"/>
      <c r="E9" s="50"/>
      <c r="F9" s="74"/>
      <c r="G9" s="50"/>
      <c r="H9" s="50"/>
      <c r="I9" s="50"/>
      <c r="M9" s="50"/>
      <c r="N9" s="74"/>
      <c r="O9" s="50"/>
      <c r="P9" s="50"/>
      <c r="Q9" s="50"/>
    </row>
    <row r="10" spans="1:17" ht="12.75">
      <c r="A10" s="23"/>
      <c r="B10" s="24" t="s">
        <v>51</v>
      </c>
      <c r="C10" s="25">
        <f>321605.4+15334.33</f>
        <v>336939.73000000004</v>
      </c>
      <c r="D10" s="50"/>
      <c r="E10" s="50"/>
      <c r="F10" s="50"/>
      <c r="G10" s="50"/>
      <c r="H10" s="50"/>
      <c r="I10" s="50"/>
      <c r="M10" s="50"/>
      <c r="N10" s="50"/>
      <c r="O10" s="50"/>
      <c r="P10" s="50"/>
      <c r="Q10" s="50"/>
    </row>
    <row r="11" spans="1:18" ht="12.75">
      <c r="A11" s="28"/>
      <c r="B11" s="26" t="s">
        <v>92</v>
      </c>
      <c r="C11" s="27">
        <f>287273.48+14335.11</f>
        <v>301608.58999999997</v>
      </c>
      <c r="D11" s="50"/>
      <c r="E11" s="50"/>
      <c r="F11" s="50"/>
      <c r="G11" s="50"/>
      <c r="H11" s="50"/>
      <c r="I11" s="50"/>
      <c r="M11" s="50"/>
      <c r="N11" s="50"/>
      <c r="O11" s="50"/>
      <c r="P11" s="50"/>
      <c r="Q11" s="50"/>
      <c r="R11" s="48"/>
    </row>
    <row r="12" spans="1:18" ht="12.75">
      <c r="A12" s="28"/>
      <c r="B12" s="28" t="s">
        <v>48</v>
      </c>
      <c r="C12" s="27">
        <f>C18</f>
        <v>368828.67999999993</v>
      </c>
      <c r="D12" s="50"/>
      <c r="E12" s="50"/>
      <c r="F12" s="50"/>
      <c r="G12" s="50"/>
      <c r="H12" s="50"/>
      <c r="I12" s="50"/>
      <c r="M12" s="50"/>
      <c r="N12" s="50"/>
      <c r="O12" s="50"/>
      <c r="P12" s="50"/>
      <c r="Q12" s="50"/>
      <c r="R12" s="48"/>
    </row>
    <row r="13" spans="1:17" ht="12.75">
      <c r="A13" s="28"/>
      <c r="B13" s="28" t="s">
        <v>124</v>
      </c>
      <c r="C13" s="27">
        <f>C9+C11-C12</f>
        <v>-149687.82999999996</v>
      </c>
      <c r="D13" s="50"/>
      <c r="E13" s="50"/>
      <c r="F13" s="50"/>
      <c r="G13" s="50"/>
      <c r="H13" s="50"/>
      <c r="I13" s="50"/>
      <c r="M13" s="50"/>
      <c r="N13" s="50"/>
      <c r="O13" s="50"/>
      <c r="P13" s="50"/>
      <c r="Q13" s="50"/>
    </row>
    <row r="14" spans="1:18" ht="12.75">
      <c r="A14" s="88"/>
      <c r="B14" s="110"/>
      <c r="C14" s="100"/>
      <c r="D14" s="50"/>
      <c r="E14" s="50"/>
      <c r="F14" s="50"/>
      <c r="G14" s="50"/>
      <c r="H14" s="50"/>
      <c r="I14" s="50"/>
      <c r="M14" s="50"/>
      <c r="N14" s="50"/>
      <c r="O14" s="50"/>
      <c r="P14" s="50"/>
      <c r="Q14" s="50"/>
      <c r="R14" s="48"/>
    </row>
    <row r="15" spans="1:18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M15" s="50"/>
      <c r="N15" s="50"/>
      <c r="O15" s="50"/>
      <c r="P15" s="50"/>
      <c r="Q15" s="50"/>
      <c r="R15" s="48"/>
    </row>
    <row r="16" spans="1:17" ht="12.75">
      <c r="A16" s="191"/>
      <c r="B16" s="192"/>
      <c r="C16" s="192"/>
      <c r="D16" s="50"/>
      <c r="E16" s="50"/>
      <c r="F16" s="50"/>
      <c r="G16" s="50"/>
      <c r="H16" s="50"/>
      <c r="I16" s="50"/>
      <c r="M16" s="183"/>
      <c r="N16" s="183"/>
      <c r="O16" s="183"/>
      <c r="P16" s="183"/>
      <c r="Q16" s="183"/>
    </row>
    <row r="17" spans="1:17" ht="12.75">
      <c r="A17" s="78"/>
      <c r="B17" s="79" t="s">
        <v>32</v>
      </c>
      <c r="C17" s="80"/>
      <c r="D17" s="50"/>
      <c r="E17" s="183"/>
      <c r="F17" s="183"/>
      <c r="G17" s="183"/>
      <c r="H17" s="183"/>
      <c r="I17" s="183"/>
      <c r="M17" s="183"/>
      <c r="N17" s="183"/>
      <c r="O17" s="183"/>
      <c r="P17" s="183"/>
      <c r="Q17" s="183"/>
    </row>
    <row r="18" spans="1:5" s="52" customFormat="1" ht="12.75">
      <c r="A18" s="32"/>
      <c r="B18" s="33" t="s">
        <v>2</v>
      </c>
      <c r="C18" s="34">
        <f>SUM(C19:C38)</f>
        <v>368828.67999999993</v>
      </c>
      <c r="E18" s="35"/>
    </row>
    <row r="19" spans="1:5" s="52" customFormat="1" ht="12.75">
      <c r="A19" s="36"/>
      <c r="B19" s="37" t="s">
        <v>528</v>
      </c>
      <c r="C19" s="38">
        <v>39931.2</v>
      </c>
      <c r="E19" s="39"/>
    </row>
    <row r="20" spans="1:5" s="52" customFormat="1" ht="12.75">
      <c r="A20" s="36"/>
      <c r="B20" s="37" t="s">
        <v>523</v>
      </c>
      <c r="C20" s="38">
        <v>275.17</v>
      </c>
      <c r="E20" s="39"/>
    </row>
    <row r="21" spans="1:5" s="52" customFormat="1" ht="12.75">
      <c r="A21" s="36"/>
      <c r="B21" s="37" t="s">
        <v>516</v>
      </c>
      <c r="C21" s="38">
        <v>27053.01</v>
      </c>
      <c r="E21" s="39"/>
    </row>
    <row r="22" spans="1:5" s="52" customFormat="1" ht="12.75">
      <c r="A22" s="36"/>
      <c r="B22" s="37" t="s">
        <v>524</v>
      </c>
      <c r="C22" s="38">
        <v>106082.22</v>
      </c>
      <c r="E22" s="39"/>
    </row>
    <row r="23" spans="1:5" s="52" customFormat="1" ht="12.75" customHeight="1">
      <c r="A23" s="36"/>
      <c r="B23" s="37" t="s">
        <v>517</v>
      </c>
      <c r="C23" s="38">
        <v>29997.25</v>
      </c>
      <c r="E23" s="39"/>
    </row>
    <row r="24" spans="1:5" s="52" customFormat="1" ht="12.75">
      <c r="A24" s="36"/>
      <c r="B24" s="37" t="s">
        <v>525</v>
      </c>
      <c r="C24" s="38">
        <v>1880.27</v>
      </c>
      <c r="E24" s="39"/>
    </row>
    <row r="25" spans="1:5" s="52" customFormat="1" ht="12.75">
      <c r="A25" s="36"/>
      <c r="B25" s="37" t="s">
        <v>538</v>
      </c>
      <c r="C25" s="38">
        <v>3396.06</v>
      </c>
      <c r="E25" s="39"/>
    </row>
    <row r="26" spans="1:5" s="52" customFormat="1" ht="12.75">
      <c r="A26" s="36"/>
      <c r="B26" s="37" t="s">
        <v>515</v>
      </c>
      <c r="C26" s="38">
        <v>2939.65</v>
      </c>
      <c r="E26" s="39"/>
    </row>
    <row r="27" spans="1:5" s="52" customFormat="1" ht="12.75">
      <c r="A27" s="36"/>
      <c r="B27" s="37" t="s">
        <v>529</v>
      </c>
      <c r="C27" s="38">
        <v>4928.56</v>
      </c>
      <c r="E27" s="39"/>
    </row>
    <row r="28" spans="1:5" s="52" customFormat="1" ht="12.75">
      <c r="A28" s="36"/>
      <c r="B28" s="37" t="s">
        <v>514</v>
      </c>
      <c r="C28" s="38">
        <v>3614.52</v>
      </c>
      <c r="E28" s="39"/>
    </row>
    <row r="29" spans="1:5" s="52" customFormat="1" ht="12.75">
      <c r="A29" s="36"/>
      <c r="B29" s="37" t="s">
        <v>513</v>
      </c>
      <c r="C29" s="38">
        <v>2623.92</v>
      </c>
      <c r="E29" s="39"/>
    </row>
    <row r="30" spans="1:5" s="52" customFormat="1" ht="12.75">
      <c r="A30" s="36"/>
      <c r="B30" s="37" t="s">
        <v>522</v>
      </c>
      <c r="C30" s="38">
        <v>365.38</v>
      </c>
      <c r="E30" s="39"/>
    </row>
    <row r="31" spans="1:5" s="52" customFormat="1" ht="12.75">
      <c r="A31" s="36"/>
      <c r="B31" s="37" t="s">
        <v>519</v>
      </c>
      <c r="C31" s="38">
        <v>1765.48</v>
      </c>
      <c r="E31" s="39"/>
    </row>
    <row r="32" spans="1:5" s="52" customFormat="1" ht="12.75">
      <c r="A32" s="36"/>
      <c r="B32" s="37" t="s">
        <v>521</v>
      </c>
      <c r="C32" s="38">
        <v>344.99</v>
      </c>
      <c r="E32" s="39"/>
    </row>
    <row r="33" spans="1:5" s="52" customFormat="1" ht="12.75">
      <c r="A33" s="36"/>
      <c r="B33" s="37" t="s">
        <v>518</v>
      </c>
      <c r="C33" s="38">
        <v>50932.88</v>
      </c>
      <c r="E33" s="39"/>
    </row>
    <row r="34" spans="1:5" s="52" customFormat="1" ht="12.75">
      <c r="A34" s="36"/>
      <c r="B34" s="37" t="s">
        <v>520</v>
      </c>
      <c r="C34" s="38">
        <v>70028.54</v>
      </c>
      <c r="E34" s="39"/>
    </row>
    <row r="35" spans="1:5" s="52" customFormat="1" ht="12.75">
      <c r="A35" s="36"/>
      <c r="B35" s="37" t="s">
        <v>527</v>
      </c>
      <c r="C35" s="38">
        <v>11937.93</v>
      </c>
      <c r="E35" s="39"/>
    </row>
    <row r="36" spans="1:5" s="52" customFormat="1" ht="12.75">
      <c r="A36" s="36"/>
      <c r="B36" s="37" t="s">
        <v>532</v>
      </c>
      <c r="C36" s="38">
        <v>1499.19</v>
      </c>
      <c r="E36" s="39"/>
    </row>
    <row r="37" spans="1:5" s="52" customFormat="1" ht="12.75">
      <c r="A37" s="36"/>
      <c r="B37" s="37" t="s">
        <v>526</v>
      </c>
      <c r="C37" s="38">
        <v>23.53</v>
      </c>
      <c r="E37" s="39"/>
    </row>
    <row r="38" spans="1:5" s="52" customFormat="1" ht="12.75">
      <c r="A38" s="36"/>
      <c r="B38" s="37" t="s">
        <v>530</v>
      </c>
      <c r="C38" s="38">
        <v>9208.93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368828.67999999993</v>
      </c>
      <c r="E40" s="35"/>
    </row>
    <row r="41" spans="1:9" ht="12.75">
      <c r="A41" s="50"/>
      <c r="B41" s="50"/>
      <c r="C41" s="51"/>
      <c r="D41" s="50"/>
      <c r="E41" s="50"/>
      <c r="F41" s="50"/>
      <c r="G41" s="50"/>
      <c r="H41" s="50"/>
      <c r="I41" s="50"/>
    </row>
    <row r="42" spans="1:18" s="20" customFormat="1" ht="15.75">
      <c r="A42" s="186" t="s">
        <v>53</v>
      </c>
      <c r="B42" s="186"/>
      <c r="C42" s="186"/>
      <c r="D42" s="19"/>
      <c r="E42" s="19"/>
      <c r="F42" s="19"/>
      <c r="G42" s="19"/>
      <c r="H42" s="19"/>
      <c r="I42" s="19"/>
      <c r="R42" s="181"/>
    </row>
    <row r="43" spans="1:18" s="20" customFormat="1" ht="15.75">
      <c r="A43" s="185" t="s">
        <v>115</v>
      </c>
      <c r="B43" s="185"/>
      <c r="C43" s="185"/>
      <c r="D43" s="19"/>
      <c r="E43" s="19"/>
      <c r="F43" s="19"/>
      <c r="G43" s="19"/>
      <c r="H43" s="19"/>
      <c r="I43" s="19"/>
      <c r="R43" s="181"/>
    </row>
    <row r="44" spans="4:9" ht="12.75">
      <c r="D44" s="50"/>
      <c r="E44" s="50"/>
      <c r="F44" s="50"/>
      <c r="G44" s="50"/>
      <c r="H44" s="50"/>
      <c r="I44" s="50"/>
    </row>
    <row r="45" spans="2:9" ht="12.75">
      <c r="B45" s="24" t="s">
        <v>123</v>
      </c>
      <c r="C45" s="25">
        <v>128013.63</v>
      </c>
      <c r="D45" s="50"/>
      <c r="E45" s="50"/>
      <c r="F45" s="50"/>
      <c r="G45" s="50"/>
      <c r="H45" s="50"/>
      <c r="I45" s="50"/>
    </row>
    <row r="46" spans="2:9" ht="12.75">
      <c r="B46" s="24" t="s">
        <v>51</v>
      </c>
      <c r="C46" s="25">
        <f>67000.25+437.58</f>
        <v>67437.83</v>
      </c>
      <c r="D46" s="50"/>
      <c r="E46" s="50"/>
      <c r="F46" s="50"/>
      <c r="G46" s="50"/>
      <c r="H46" s="50"/>
      <c r="I46" s="50"/>
    </row>
    <row r="47" spans="2:9" ht="12.75">
      <c r="B47" s="26" t="s">
        <v>109</v>
      </c>
      <c r="C47" s="27">
        <f>61327.52+145.86</f>
        <v>61473.38</v>
      </c>
      <c r="D47" s="50"/>
      <c r="E47" s="50"/>
      <c r="F47" s="50"/>
      <c r="G47" s="50"/>
      <c r="H47" s="50"/>
      <c r="I47" s="50"/>
    </row>
    <row r="48" spans="2:9" ht="12.75">
      <c r="B48" s="28" t="s">
        <v>107</v>
      </c>
      <c r="C48" s="27">
        <v>75121.99</v>
      </c>
      <c r="D48" s="50"/>
      <c r="E48" s="50"/>
      <c r="F48" s="50"/>
      <c r="G48" s="50"/>
      <c r="H48" s="50"/>
      <c r="I48" s="50"/>
    </row>
    <row r="49" spans="2:9" ht="12.75">
      <c r="B49" s="28" t="s">
        <v>117</v>
      </c>
      <c r="C49" s="27">
        <f>C45+C47-C48</f>
        <v>114365.02</v>
      </c>
      <c r="D49" s="50"/>
      <c r="E49" s="50"/>
      <c r="F49" s="50"/>
      <c r="G49" s="50"/>
      <c r="H49" s="50"/>
      <c r="I49" s="50"/>
    </row>
    <row r="50" spans="1:9" ht="13.5" thickBot="1">
      <c r="A50" s="50"/>
      <c r="B50" s="50"/>
      <c r="C50" s="51"/>
      <c r="D50" s="50"/>
      <c r="E50" s="50"/>
      <c r="F50" s="50"/>
      <c r="G50" s="50"/>
      <c r="H50" s="50"/>
      <c r="I50" s="50"/>
    </row>
    <row r="51" spans="1:16" s="52" customFormat="1" ht="14.25" thickBot="1">
      <c r="A51" s="57" t="s">
        <v>118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3.5" thickBot="1">
      <c r="A52" s="64" t="s">
        <v>54</v>
      </c>
      <c r="B52" s="47" t="s">
        <v>491</v>
      </c>
      <c r="C52" s="65">
        <v>75121.99</v>
      </c>
      <c r="D52" s="66">
        <f aca="true" t="shared" si="0" ref="D52:L52">SUM(D53:D60)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0</v>
      </c>
      <c r="K52" s="68">
        <f t="shared" si="0"/>
        <v>16652.99</v>
      </c>
      <c r="L52" s="68">
        <f t="shared" si="0"/>
        <v>0</v>
      </c>
      <c r="M52" s="68">
        <f>SUM(M54:M60)</f>
        <v>43349</v>
      </c>
      <c r="N52" s="68">
        <f>SUM(N54:N60)</f>
        <v>10554</v>
      </c>
      <c r="O52" s="69">
        <v>4566</v>
      </c>
      <c r="P52" s="63"/>
    </row>
    <row r="53" spans="1:16" s="52" customFormat="1" ht="38.25">
      <c r="A53" s="70">
        <v>49</v>
      </c>
      <c r="B53" s="6" t="s">
        <v>492</v>
      </c>
      <c r="C53" s="70"/>
      <c r="D53" s="71"/>
      <c r="E53" s="72"/>
      <c r="F53" s="73"/>
      <c r="G53" s="73"/>
      <c r="H53" s="73"/>
      <c r="I53" s="73"/>
      <c r="J53" s="73"/>
      <c r="K53" s="73">
        <v>16652.99</v>
      </c>
      <c r="L53" s="73"/>
      <c r="M53" s="73"/>
      <c r="N53" s="73"/>
      <c r="O53" s="72"/>
      <c r="P53" s="63"/>
    </row>
    <row r="54" spans="1:16" s="52" customFormat="1" ht="12.75">
      <c r="A54" s="70"/>
      <c r="B54" s="7" t="s">
        <v>493</v>
      </c>
      <c r="C54" s="65"/>
      <c r="D54" s="71"/>
      <c r="E54" s="72"/>
      <c r="F54" s="73"/>
      <c r="G54" s="73"/>
      <c r="H54" s="73"/>
      <c r="I54" s="73"/>
      <c r="J54" s="73"/>
      <c r="K54" s="73"/>
      <c r="L54" s="73"/>
      <c r="M54" s="73">
        <v>43349</v>
      </c>
      <c r="N54" s="73"/>
      <c r="O54" s="72"/>
      <c r="P54" s="63"/>
    </row>
    <row r="55" spans="1:16" s="52" customFormat="1" ht="12.75">
      <c r="A55" s="70"/>
      <c r="B55" s="9" t="s">
        <v>494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3549</v>
      </c>
      <c r="O55" s="72"/>
      <c r="P55" s="63"/>
    </row>
    <row r="56" spans="1:16" s="52" customFormat="1" ht="12.75">
      <c r="A56" s="70"/>
      <c r="B56" s="7" t="s">
        <v>495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2">
        <v>4566</v>
      </c>
      <c r="P56" s="63"/>
    </row>
    <row r="57" spans="1:16" s="52" customFormat="1" ht="12.75">
      <c r="A57" s="70"/>
      <c r="B57" s="7" t="s">
        <v>496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>
        <v>7005</v>
      </c>
      <c r="O57" s="72"/>
      <c r="P57" s="63"/>
    </row>
    <row r="58" spans="1:15" ht="12.75">
      <c r="A58" s="87"/>
      <c r="B58" s="3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  <row r="59" spans="1:9" ht="12.75">
      <c r="A59" s="50"/>
      <c r="B59" s="50"/>
      <c r="C59" s="51"/>
      <c r="D59" s="50"/>
      <c r="E59" s="50"/>
      <c r="F59" s="50"/>
      <c r="G59" s="50"/>
      <c r="H59" s="50"/>
      <c r="I59" s="50"/>
    </row>
    <row r="60" spans="1:9" ht="12.75">
      <c r="A60" s="50"/>
      <c r="B60" s="50"/>
      <c r="C60" s="51"/>
      <c r="D60" s="50"/>
      <c r="E60" s="50"/>
      <c r="F60" s="50"/>
      <c r="G60" s="50"/>
      <c r="H60" s="50"/>
      <c r="I60" s="50"/>
    </row>
    <row r="61" spans="1:9" ht="12.75">
      <c r="A61" s="50"/>
      <c r="B61" s="50"/>
      <c r="C61" s="51"/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1"/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51"/>
      <c r="D63" s="50"/>
      <c r="E63" s="50"/>
      <c r="F63" s="50"/>
      <c r="G63" s="50"/>
      <c r="H63" s="50"/>
      <c r="I63" s="50"/>
    </row>
    <row r="64" spans="1:9" ht="12.75">
      <c r="A64" s="50"/>
      <c r="B64" s="50"/>
      <c r="C64" s="51"/>
      <c r="D64" s="50"/>
      <c r="E64" s="50"/>
      <c r="F64" s="50"/>
      <c r="G64" s="50"/>
      <c r="H64" s="50"/>
      <c r="I64" s="50"/>
    </row>
    <row r="65" spans="1:9" ht="12.75">
      <c r="A65" s="50"/>
      <c r="B65" s="50"/>
      <c r="C65" s="51"/>
      <c r="D65" s="50"/>
      <c r="E65" s="50"/>
      <c r="F65" s="50"/>
      <c r="G65" s="50"/>
      <c r="H65" s="50"/>
      <c r="I65" s="50"/>
    </row>
    <row r="66" spans="1:9" ht="12.75">
      <c r="A66" s="50"/>
      <c r="B66" s="50"/>
      <c r="C66" s="51"/>
      <c r="D66" s="50"/>
      <c r="E66" s="50"/>
      <c r="F66" s="50"/>
      <c r="G66" s="50"/>
      <c r="H66" s="50"/>
      <c r="I66" s="50"/>
    </row>
    <row r="67" spans="1:9" ht="12.75">
      <c r="A67" s="50"/>
      <c r="B67" s="50"/>
      <c r="C67" s="51"/>
      <c r="D67" s="50"/>
      <c r="E67" s="50"/>
      <c r="F67" s="50"/>
      <c r="G67" s="50"/>
      <c r="H67" s="50"/>
      <c r="I67" s="50"/>
    </row>
    <row r="68" spans="1:9" ht="12.75">
      <c r="A68" s="50"/>
      <c r="B68" s="50"/>
      <c r="C68" s="51"/>
      <c r="D68" s="50"/>
      <c r="E68" s="50"/>
      <c r="F68" s="50"/>
      <c r="G68" s="50"/>
      <c r="H68" s="50"/>
      <c r="I68" s="50"/>
    </row>
    <row r="69" spans="1:9" ht="12.75">
      <c r="A69" s="50"/>
      <c r="B69" s="50"/>
      <c r="C69" s="51"/>
      <c r="D69" s="50"/>
      <c r="E69" s="50"/>
      <c r="F69" s="50"/>
      <c r="G69" s="50"/>
      <c r="H69" s="50"/>
      <c r="I69" s="50"/>
    </row>
    <row r="70" spans="1:9" ht="12.75">
      <c r="A70" s="50"/>
      <c r="B70" s="50"/>
      <c r="C70" s="51"/>
      <c r="D70" s="50"/>
      <c r="E70" s="50"/>
      <c r="F70" s="50"/>
      <c r="G70" s="50"/>
      <c r="H70" s="50"/>
      <c r="I70" s="50"/>
    </row>
    <row r="71" spans="1:9" ht="12.75">
      <c r="A71" s="50"/>
      <c r="B71" s="50"/>
      <c r="C71" s="51"/>
      <c r="D71" s="50"/>
      <c r="E71" s="50"/>
      <c r="F71" s="50"/>
      <c r="G71" s="50"/>
      <c r="H71" s="50"/>
      <c r="I71" s="50"/>
    </row>
    <row r="72" spans="1:9" ht="12.75">
      <c r="A72" s="50"/>
      <c r="B72" s="50"/>
      <c r="C72" s="51"/>
      <c r="D72" s="50"/>
      <c r="E72" s="50"/>
      <c r="F72" s="50"/>
      <c r="G72" s="50"/>
      <c r="H72" s="50"/>
      <c r="I72" s="50"/>
    </row>
    <row r="73" spans="1:9" ht="12.75">
      <c r="A73" s="50"/>
      <c r="B73" s="50"/>
      <c r="C73" s="51"/>
      <c r="D73" s="50"/>
      <c r="E73" s="50"/>
      <c r="F73" s="50"/>
      <c r="G73" s="50"/>
      <c r="H73" s="50"/>
      <c r="I73" s="50"/>
    </row>
    <row r="74" spans="1:9" ht="12.75">
      <c r="A74" s="50"/>
      <c r="B74" s="50"/>
      <c r="C74" s="51"/>
      <c r="D74" s="50"/>
      <c r="E74" s="50"/>
      <c r="F74" s="50"/>
      <c r="G74" s="50"/>
      <c r="H74" s="50"/>
      <c r="I74" s="50"/>
    </row>
    <row r="75" spans="1:9" ht="12.75">
      <c r="A75" s="50"/>
      <c r="B75" s="50"/>
      <c r="C75" s="51"/>
      <c r="D75" s="50"/>
      <c r="E75" s="50"/>
      <c r="F75" s="50"/>
      <c r="G75" s="50"/>
      <c r="H75" s="50"/>
      <c r="I75" s="50"/>
    </row>
  </sheetData>
  <sheetProtection/>
  <mergeCells count="17">
    <mergeCell ref="A43:C43"/>
    <mergeCell ref="A6:C6"/>
    <mergeCell ref="A7:C7"/>
    <mergeCell ref="A15:A16"/>
    <mergeCell ref="B15:B16"/>
    <mergeCell ref="C15:C16"/>
    <mergeCell ref="A42:C42"/>
    <mergeCell ref="E17:I17"/>
    <mergeCell ref="E2:I2"/>
    <mergeCell ref="E3:I3"/>
    <mergeCell ref="E4:I4"/>
    <mergeCell ref="A3:C3"/>
    <mergeCell ref="M2:Q2"/>
    <mergeCell ref="M3:Q3"/>
    <mergeCell ref="M4:Q4"/>
    <mergeCell ref="M16:Q16"/>
    <mergeCell ref="M17:Q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7109375" style="48" customWidth="1"/>
    <col min="2" max="2" width="76.8515625" style="48" customWidth="1"/>
    <col min="3" max="3" width="14.8515625" style="56" customWidth="1"/>
    <col min="4" max="4" width="6.28125" style="48" customWidth="1"/>
    <col min="5" max="5" width="6.57421875" style="48" customWidth="1"/>
    <col min="6" max="6" width="5.28125" style="48" customWidth="1"/>
    <col min="7" max="7" width="9.140625" style="48" customWidth="1"/>
    <col min="8" max="8" width="5.421875" style="48" customWidth="1"/>
    <col min="9" max="9" width="6.28125" style="48" customWidth="1"/>
    <col min="10" max="10" width="5.28125" style="48" customWidth="1"/>
    <col min="11" max="11" width="7.140625" style="48" customWidth="1"/>
    <col min="12" max="12" width="6.7109375" style="48" customWidth="1"/>
    <col min="13" max="13" width="7.28125" style="136" customWidth="1"/>
    <col min="14" max="14" width="6.8515625" style="136" customWidth="1"/>
    <col min="15" max="15" width="6.7109375" style="136" customWidth="1"/>
    <col min="16" max="16" width="9.140625" style="136" customWidth="1"/>
    <col min="17" max="17" width="10.421875" style="136" customWidth="1"/>
    <col min="18" max="18" width="20.421875" style="136" customWidth="1"/>
    <col min="19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6.25" customHeight="1">
      <c r="A3" s="187" t="s">
        <v>122</v>
      </c>
      <c r="B3" s="187"/>
      <c r="C3" s="187"/>
      <c r="D3" s="50"/>
      <c r="E3" s="49"/>
      <c r="F3" s="49"/>
      <c r="G3" s="49"/>
      <c r="H3" s="49"/>
      <c r="I3" s="49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81"/>
      <c r="N6" s="181"/>
      <c r="O6" s="181"/>
      <c r="P6" s="181"/>
      <c r="Q6" s="181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81"/>
      <c r="N7" s="181"/>
      <c r="O7" s="181"/>
      <c r="P7" s="181"/>
      <c r="Q7" s="181"/>
      <c r="R7" s="181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-140484.7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366396.93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327220.97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C41</f>
        <v>350615.16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-163878.89</v>
      </c>
      <c r="D13" s="50"/>
      <c r="E13" s="50"/>
      <c r="F13" s="50"/>
      <c r="G13" s="50"/>
      <c r="H13" s="50"/>
      <c r="I13" s="50"/>
    </row>
    <row r="14" spans="1:9" ht="12.75">
      <c r="A14" s="153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105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179">
        <f>SUM(C19:C39)</f>
        <v>350615.16</v>
      </c>
      <c r="E18" s="94"/>
    </row>
    <row r="19" spans="1:5" s="52" customFormat="1" ht="12.75">
      <c r="A19" s="36"/>
      <c r="B19" s="37" t="s">
        <v>528</v>
      </c>
      <c r="C19" s="148">
        <v>39931.08</v>
      </c>
      <c r="E19" s="95"/>
    </row>
    <row r="20" spans="1:5" s="52" customFormat="1" ht="12.75">
      <c r="A20" s="36"/>
      <c r="B20" s="37" t="s">
        <v>523</v>
      </c>
      <c r="C20" s="148">
        <v>238.19</v>
      </c>
      <c r="E20" s="95"/>
    </row>
    <row r="21" spans="1:5" s="52" customFormat="1" ht="12.75">
      <c r="A21" s="36"/>
      <c r="B21" s="37" t="s">
        <v>516</v>
      </c>
      <c r="C21" s="148">
        <v>23218.35</v>
      </c>
      <c r="E21" s="95"/>
    </row>
    <row r="22" spans="1:5" s="52" customFormat="1" ht="12.75">
      <c r="A22" s="36"/>
      <c r="B22" s="37" t="s">
        <v>524</v>
      </c>
      <c r="C22" s="148">
        <v>91827.63</v>
      </c>
      <c r="E22" s="95"/>
    </row>
    <row r="23" spans="1:5" s="52" customFormat="1" ht="12.75">
      <c r="A23" s="36"/>
      <c r="B23" s="37" t="s">
        <v>517</v>
      </c>
      <c r="C23" s="148">
        <v>28635.24</v>
      </c>
      <c r="E23" s="95"/>
    </row>
    <row r="24" spans="1:5" s="52" customFormat="1" ht="12.75">
      <c r="A24" s="36"/>
      <c r="B24" s="37" t="s">
        <v>525</v>
      </c>
      <c r="C24" s="148">
        <v>1627.61</v>
      </c>
      <c r="E24" s="95"/>
    </row>
    <row r="25" spans="1:5" s="52" customFormat="1" ht="12.75">
      <c r="A25" s="36"/>
      <c r="B25" s="37" t="s">
        <v>534</v>
      </c>
      <c r="C25" s="148">
        <v>21969.39</v>
      </c>
      <c r="E25" s="95"/>
    </row>
    <row r="26" spans="1:5" s="52" customFormat="1" ht="12.75">
      <c r="A26" s="36"/>
      <c r="B26" s="37" t="s">
        <v>538</v>
      </c>
      <c r="C26" s="148">
        <v>2939.73</v>
      </c>
      <c r="E26" s="95"/>
    </row>
    <row r="27" spans="1:5" s="52" customFormat="1" ht="12.75">
      <c r="A27" s="36"/>
      <c r="B27" s="37" t="s">
        <v>515</v>
      </c>
      <c r="C27" s="148">
        <v>2544.63</v>
      </c>
      <c r="E27" s="95"/>
    </row>
    <row r="28" spans="1:5" s="52" customFormat="1" ht="12.75">
      <c r="A28" s="36"/>
      <c r="B28" s="37" t="s">
        <v>529</v>
      </c>
      <c r="C28" s="148">
        <v>4266.3</v>
      </c>
      <c r="E28" s="95"/>
    </row>
    <row r="29" spans="1:5" s="52" customFormat="1" ht="12.75">
      <c r="A29" s="36"/>
      <c r="B29" s="37" t="s">
        <v>514</v>
      </c>
      <c r="C29" s="148">
        <v>3128.84</v>
      </c>
      <c r="E29" s="95"/>
    </row>
    <row r="30" spans="1:5" s="52" customFormat="1" ht="12.75">
      <c r="A30" s="36"/>
      <c r="B30" s="37" t="s">
        <v>513</v>
      </c>
      <c r="C30" s="148">
        <v>2271.36</v>
      </c>
      <c r="E30" s="95"/>
    </row>
    <row r="31" spans="1:5" s="52" customFormat="1" ht="12.75">
      <c r="A31" s="36"/>
      <c r="B31" s="37" t="s">
        <v>522</v>
      </c>
      <c r="C31" s="148">
        <v>316.28</v>
      </c>
      <c r="E31" s="95"/>
    </row>
    <row r="32" spans="1:5" s="52" customFormat="1" ht="12.75">
      <c r="A32" s="36"/>
      <c r="B32" s="37" t="s">
        <v>519</v>
      </c>
      <c r="C32" s="148">
        <v>1528.26</v>
      </c>
      <c r="E32" s="95"/>
    </row>
    <row r="33" spans="1:5" s="52" customFormat="1" ht="12.75">
      <c r="A33" s="36"/>
      <c r="B33" s="37" t="s">
        <v>521</v>
      </c>
      <c r="C33" s="148">
        <v>298.64</v>
      </c>
      <c r="E33" s="95"/>
    </row>
    <row r="34" spans="1:5" s="52" customFormat="1" ht="12.75">
      <c r="A34" s="36"/>
      <c r="B34" s="37" t="s">
        <v>518</v>
      </c>
      <c r="C34" s="148">
        <v>44088.87</v>
      </c>
      <c r="E34" s="95"/>
    </row>
    <row r="35" spans="1:5" s="52" customFormat="1" ht="12.75">
      <c r="A35" s="36"/>
      <c r="B35" s="37" t="s">
        <v>520</v>
      </c>
      <c r="C35" s="148">
        <v>60618.61</v>
      </c>
      <c r="E35" s="95"/>
    </row>
    <row r="36" spans="1:5" s="52" customFormat="1" ht="12.75">
      <c r="A36" s="36"/>
      <c r="B36" s="37" t="s">
        <v>527</v>
      </c>
      <c r="C36" s="148">
        <v>10333.81</v>
      </c>
      <c r="E36" s="95"/>
    </row>
    <row r="37" spans="1:5" s="52" customFormat="1" ht="12.75">
      <c r="A37" s="36"/>
      <c r="B37" s="37" t="s">
        <v>532</v>
      </c>
      <c r="C37" s="148">
        <v>2840.5</v>
      </c>
      <c r="E37" s="95"/>
    </row>
    <row r="38" spans="1:5" s="52" customFormat="1" ht="12.75">
      <c r="A38" s="36"/>
      <c r="B38" s="37" t="s">
        <v>526</v>
      </c>
      <c r="C38" s="148">
        <v>20.36</v>
      </c>
      <c r="E38" s="95"/>
    </row>
    <row r="39" spans="1:5" s="52" customFormat="1" ht="12.75">
      <c r="A39" s="36"/>
      <c r="B39" s="37" t="s">
        <v>530</v>
      </c>
      <c r="C39" s="148">
        <v>7971.48</v>
      </c>
      <c r="E39" s="95"/>
    </row>
    <row r="40" spans="1:3" s="52" customFormat="1" ht="12.75">
      <c r="A40" s="40"/>
      <c r="B40" s="40"/>
      <c r="C40" s="41"/>
    </row>
    <row r="41" spans="1:3" s="52" customFormat="1" ht="12.75">
      <c r="A41" s="43"/>
      <c r="B41" s="44" t="s">
        <v>3</v>
      </c>
      <c r="C41" s="45">
        <f>C18</f>
        <v>350615.16</v>
      </c>
    </row>
    <row r="42" spans="1:9" ht="12.75">
      <c r="A42" s="50"/>
      <c r="B42" s="50"/>
      <c r="C42" s="51"/>
      <c r="D42" s="50"/>
      <c r="E42" s="50"/>
      <c r="F42" s="50"/>
      <c r="G42" s="50"/>
      <c r="H42" s="50"/>
      <c r="I42" s="50"/>
    </row>
    <row r="43" spans="1:18" s="20" customFormat="1" ht="15.75">
      <c r="A43" s="186" t="s">
        <v>53</v>
      </c>
      <c r="B43" s="186"/>
      <c r="C43" s="186"/>
      <c r="D43" s="19"/>
      <c r="E43" s="19"/>
      <c r="F43" s="19"/>
      <c r="G43" s="19"/>
      <c r="H43" s="19"/>
      <c r="I43" s="19"/>
      <c r="M43" s="181"/>
      <c r="N43" s="181"/>
      <c r="O43" s="181"/>
      <c r="P43" s="181"/>
      <c r="Q43" s="181"/>
      <c r="R43" s="181"/>
    </row>
    <row r="44" spans="1:18" s="20" customFormat="1" ht="15.75">
      <c r="A44" s="185" t="s">
        <v>115</v>
      </c>
      <c r="B44" s="185"/>
      <c r="C44" s="185"/>
      <c r="D44" s="19"/>
      <c r="E44" s="19"/>
      <c r="F44" s="19"/>
      <c r="G44" s="19"/>
      <c r="H44" s="19"/>
      <c r="I44" s="19"/>
      <c r="M44" s="181"/>
      <c r="N44" s="181"/>
      <c r="O44" s="181"/>
      <c r="P44" s="181"/>
      <c r="Q44" s="181"/>
      <c r="R44" s="181"/>
    </row>
    <row r="45" spans="4:9" ht="12.75">
      <c r="D45" s="50"/>
      <c r="E45" s="50"/>
      <c r="F45" s="50"/>
      <c r="G45" s="50"/>
      <c r="H45" s="50"/>
      <c r="I45" s="50"/>
    </row>
    <row r="46" spans="2:9" ht="12.75">
      <c r="B46" s="24" t="s">
        <v>123</v>
      </c>
      <c r="C46" s="25">
        <v>59610.45</v>
      </c>
      <c r="D46" s="50"/>
      <c r="E46" s="50"/>
      <c r="F46" s="50"/>
      <c r="G46" s="50"/>
      <c r="H46" s="50"/>
      <c r="I46" s="50"/>
    </row>
    <row r="47" spans="2:9" ht="12.75">
      <c r="B47" s="24" t="s">
        <v>51</v>
      </c>
      <c r="C47" s="25">
        <v>67203.75</v>
      </c>
      <c r="D47" s="50"/>
      <c r="E47" s="50"/>
      <c r="F47" s="50"/>
      <c r="G47" s="50"/>
      <c r="H47" s="50"/>
      <c r="I47" s="50"/>
    </row>
    <row r="48" spans="2:9" ht="12.75">
      <c r="B48" s="26" t="s">
        <v>94</v>
      </c>
      <c r="C48" s="27">
        <v>63367.85</v>
      </c>
      <c r="D48" s="50"/>
      <c r="E48" s="50"/>
      <c r="F48" s="50"/>
      <c r="G48" s="50"/>
      <c r="H48" s="50"/>
      <c r="I48" s="50"/>
    </row>
    <row r="49" spans="2:9" ht="12.75">
      <c r="B49" s="28" t="s">
        <v>107</v>
      </c>
      <c r="C49" s="27">
        <v>29140.86</v>
      </c>
      <c r="D49" s="50"/>
      <c r="E49" s="50"/>
      <c r="F49" s="50"/>
      <c r="G49" s="50"/>
      <c r="H49" s="50"/>
      <c r="I49" s="50"/>
    </row>
    <row r="50" spans="2:9" ht="12.75">
      <c r="B50" s="28" t="s">
        <v>117</v>
      </c>
      <c r="C50" s="27">
        <f>C46+C48-C49</f>
        <v>93837.43999999999</v>
      </c>
      <c r="D50" s="50"/>
      <c r="E50" s="50"/>
      <c r="F50" s="50"/>
      <c r="G50" s="50"/>
      <c r="H50" s="50"/>
      <c r="I50" s="50"/>
    </row>
    <row r="51" spans="1:9" ht="13.5" thickBot="1">
      <c r="A51" s="50"/>
      <c r="B51" s="50"/>
      <c r="C51" s="51"/>
      <c r="D51" s="50"/>
      <c r="E51" s="50"/>
      <c r="F51" s="50"/>
      <c r="G51" s="50"/>
      <c r="H51" s="50"/>
      <c r="I51" s="50"/>
    </row>
    <row r="52" spans="1:16" s="52" customFormat="1" ht="14.25" thickBot="1">
      <c r="A52" s="180" t="s">
        <v>118</v>
      </c>
      <c r="B52" s="98" t="s">
        <v>55</v>
      </c>
      <c r="C52" s="58" t="s">
        <v>56</v>
      </c>
      <c r="D52" s="59" t="s">
        <v>57</v>
      </c>
      <c r="E52" s="60" t="s">
        <v>58</v>
      </c>
      <c r="F52" s="61" t="s">
        <v>59</v>
      </c>
      <c r="G52" s="61" t="s">
        <v>60</v>
      </c>
      <c r="H52" s="61" t="s">
        <v>61</v>
      </c>
      <c r="I52" s="61" t="s">
        <v>62</v>
      </c>
      <c r="J52" s="61" t="s">
        <v>63</v>
      </c>
      <c r="K52" s="61" t="s">
        <v>64</v>
      </c>
      <c r="L52" s="61" t="s">
        <v>65</v>
      </c>
      <c r="M52" s="61" t="s">
        <v>66</v>
      </c>
      <c r="N52" s="61" t="s">
        <v>67</v>
      </c>
      <c r="O52" s="62" t="s">
        <v>68</v>
      </c>
      <c r="P52" s="63"/>
    </row>
    <row r="53" spans="1:16" s="52" customFormat="1" ht="13.5" thickBot="1">
      <c r="A53" s="64" t="s">
        <v>54</v>
      </c>
      <c r="B53" s="47" t="s">
        <v>497</v>
      </c>
      <c r="C53" s="65">
        <f>SUM(D53+E53+F53+G53+H53+I53+J53+K53+L53+M53+N53)</f>
        <v>29140.859999999997</v>
      </c>
      <c r="D53" s="66">
        <f aca="true" t="shared" si="0" ref="D53:L53">SUM(D54:D61)</f>
        <v>0</v>
      </c>
      <c r="E53" s="67">
        <f t="shared" si="0"/>
        <v>7930.57</v>
      </c>
      <c r="F53" s="68">
        <f t="shared" si="0"/>
        <v>0</v>
      </c>
      <c r="G53" s="68">
        <f t="shared" si="0"/>
        <v>17245.989999999998</v>
      </c>
      <c r="H53" s="68">
        <f t="shared" si="0"/>
        <v>0</v>
      </c>
      <c r="I53" s="68">
        <f t="shared" si="0"/>
        <v>0</v>
      </c>
      <c r="J53" s="68">
        <f t="shared" si="0"/>
        <v>0</v>
      </c>
      <c r="K53" s="68">
        <f t="shared" si="0"/>
        <v>3005.3</v>
      </c>
      <c r="L53" s="68">
        <f t="shared" si="0"/>
        <v>0</v>
      </c>
      <c r="M53" s="68">
        <f>SUM(M55:M61)</f>
        <v>0</v>
      </c>
      <c r="N53" s="68">
        <f>SUM(N55:N61)</f>
        <v>959</v>
      </c>
      <c r="O53" s="69">
        <f>SUM(O56:O61)</f>
        <v>0</v>
      </c>
      <c r="P53" s="63"/>
    </row>
    <row r="54" spans="1:16" s="52" customFormat="1" ht="25.5">
      <c r="A54" s="70">
        <v>60</v>
      </c>
      <c r="B54" s="6" t="s">
        <v>498</v>
      </c>
      <c r="C54" s="70"/>
      <c r="D54" s="71"/>
      <c r="E54" s="72">
        <v>7930.57</v>
      </c>
      <c r="F54" s="73"/>
      <c r="G54" s="73"/>
      <c r="H54" s="73"/>
      <c r="I54" s="73"/>
      <c r="J54" s="73"/>
      <c r="K54" s="73"/>
      <c r="L54" s="73"/>
      <c r="M54" s="73"/>
      <c r="N54" s="73"/>
      <c r="O54" s="72"/>
      <c r="P54" s="63"/>
    </row>
    <row r="55" spans="1:16" s="52" customFormat="1" ht="25.5">
      <c r="A55" s="70"/>
      <c r="B55" s="12" t="s">
        <v>499</v>
      </c>
      <c r="C55" s="65"/>
      <c r="D55" s="71"/>
      <c r="E55" s="72"/>
      <c r="F55" s="73"/>
      <c r="G55" s="73">
        <v>8807.09</v>
      </c>
      <c r="H55" s="73"/>
      <c r="I55" s="73"/>
      <c r="J55" s="73"/>
      <c r="K55" s="73"/>
      <c r="L55" s="73"/>
      <c r="M55" s="73"/>
      <c r="N55" s="73"/>
      <c r="O55" s="72"/>
      <c r="P55" s="63"/>
    </row>
    <row r="56" spans="1:16" s="52" customFormat="1" ht="25.5">
      <c r="A56" s="70"/>
      <c r="B56" s="7" t="s">
        <v>500</v>
      </c>
      <c r="C56" s="65"/>
      <c r="D56" s="71"/>
      <c r="E56" s="72"/>
      <c r="F56" s="73"/>
      <c r="G56" s="73">
        <v>8438.9</v>
      </c>
      <c r="H56" s="73"/>
      <c r="I56" s="73"/>
      <c r="J56" s="73"/>
      <c r="K56" s="73"/>
      <c r="L56" s="73"/>
      <c r="M56" s="73"/>
      <c r="N56" s="73"/>
      <c r="O56" s="72"/>
      <c r="P56" s="63"/>
    </row>
    <row r="57" spans="1:16" s="52" customFormat="1" ht="12.75">
      <c r="A57" s="70"/>
      <c r="B57" s="7" t="s">
        <v>501</v>
      </c>
      <c r="C57" s="65"/>
      <c r="D57" s="71"/>
      <c r="E57" s="72"/>
      <c r="F57" s="73"/>
      <c r="G57" s="73"/>
      <c r="H57" s="73"/>
      <c r="I57" s="73"/>
      <c r="J57" s="73"/>
      <c r="K57" s="73">
        <v>3005.3</v>
      </c>
      <c r="L57" s="73"/>
      <c r="M57" s="73"/>
      <c r="N57" s="73"/>
      <c r="O57" s="72"/>
      <c r="P57" s="63"/>
    </row>
    <row r="58" spans="1:16" s="52" customFormat="1" ht="12.75">
      <c r="A58" s="70"/>
      <c r="B58" s="7" t="s">
        <v>502</v>
      </c>
      <c r="C58" s="65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>
        <v>959</v>
      </c>
      <c r="O58" s="72"/>
      <c r="P58" s="63"/>
    </row>
    <row r="59" spans="1:15" ht="12.75">
      <c r="A59" s="87"/>
      <c r="B59" s="3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86"/>
    </row>
    <row r="60" spans="1:9" ht="12.75">
      <c r="A60" s="50"/>
      <c r="B60" s="50"/>
      <c r="C60" s="51"/>
      <c r="D60" s="50"/>
      <c r="E60" s="50"/>
      <c r="F60" s="50"/>
      <c r="G60" s="50"/>
      <c r="H60" s="50"/>
      <c r="I60" s="50"/>
    </row>
    <row r="61" spans="1:9" ht="12.75">
      <c r="A61" s="50"/>
      <c r="B61" s="50"/>
      <c r="C61" s="51"/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1"/>
      <c r="D62" s="50"/>
      <c r="E62" s="50"/>
      <c r="F62" s="50"/>
      <c r="G62" s="50"/>
      <c r="H62" s="50"/>
      <c r="I62" s="50"/>
    </row>
  </sheetData>
  <sheetProtection/>
  <mergeCells count="13">
    <mergeCell ref="E2:I2"/>
    <mergeCell ref="E4:I4"/>
    <mergeCell ref="A3:C3"/>
    <mergeCell ref="A43:C43"/>
    <mergeCell ref="A44:C44"/>
    <mergeCell ref="E16:I16"/>
    <mergeCell ref="E14:I14"/>
    <mergeCell ref="E15:I15"/>
    <mergeCell ref="A6:C6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G47" sqref="G47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9.140625" style="48" customWidth="1"/>
    <col min="5" max="5" width="7.28125" style="48" customWidth="1"/>
    <col min="6" max="6" width="5.7109375" style="48" customWidth="1"/>
    <col min="7" max="7" width="5.57421875" style="48" customWidth="1"/>
    <col min="8" max="8" width="5.8515625" style="48" customWidth="1"/>
    <col min="9" max="9" width="6.140625" style="48" customWidth="1"/>
    <col min="10" max="10" width="8.57421875" style="48" customWidth="1"/>
    <col min="11" max="11" width="6.57421875" style="48" customWidth="1"/>
    <col min="12" max="12" width="9.140625" style="48" customWidth="1"/>
    <col min="13" max="13" width="7.00390625" style="48" customWidth="1"/>
    <col min="14" max="14" width="6.57421875" style="48" customWidth="1"/>
    <col min="15" max="16384" width="9.140625" style="48" customWidth="1"/>
  </cols>
  <sheetData>
    <row r="1" spans="1:3" ht="12.75">
      <c r="A1" s="28"/>
      <c r="B1" s="28"/>
      <c r="C1" s="27"/>
    </row>
    <row r="2" spans="1:9" ht="12.75">
      <c r="A2" s="91"/>
      <c r="B2" s="91"/>
      <c r="C2" s="92"/>
      <c r="D2" s="50"/>
      <c r="E2" s="50"/>
      <c r="F2" s="50"/>
      <c r="G2" s="50"/>
      <c r="H2" s="50"/>
      <c r="I2" s="50"/>
    </row>
    <row r="3" spans="1:9" ht="65.25" customHeight="1">
      <c r="A3" s="187" t="s">
        <v>122</v>
      </c>
      <c r="B3" s="187"/>
      <c r="C3" s="187"/>
      <c r="D3" s="50"/>
      <c r="E3" s="50"/>
      <c r="F3" s="50"/>
      <c r="G3" s="50"/>
      <c r="H3" s="50"/>
      <c r="I3" s="50"/>
    </row>
    <row r="4" spans="1:9" ht="12.75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183"/>
      <c r="F5" s="183"/>
      <c r="G5" s="183"/>
      <c r="H5" s="183"/>
      <c r="I5" s="183"/>
    </row>
    <row r="6" spans="1:9" s="20" customFormat="1" ht="12.75" customHeight="1">
      <c r="A6" s="186" t="s">
        <v>50</v>
      </c>
      <c r="B6" s="186"/>
      <c r="C6" s="186"/>
      <c r="D6" s="19"/>
      <c r="E6" s="184"/>
      <c r="F6" s="184"/>
      <c r="G6" s="184"/>
      <c r="H6" s="184"/>
      <c r="I6" s="184"/>
    </row>
    <row r="7" spans="1:9" s="20" customFormat="1" ht="15.75">
      <c r="A7" s="185" t="s">
        <v>115</v>
      </c>
      <c r="B7" s="185"/>
      <c r="C7" s="185"/>
      <c r="D7" s="19"/>
      <c r="E7" s="19"/>
      <c r="F7" s="19"/>
      <c r="G7" s="19"/>
      <c r="H7" s="19"/>
      <c r="I7" s="19"/>
    </row>
    <row r="8" spans="1:9" ht="12.75">
      <c r="A8" s="23"/>
      <c r="B8" s="23"/>
      <c r="C8" s="23"/>
      <c r="D8" s="50"/>
      <c r="E8" s="50"/>
      <c r="F8" s="50"/>
      <c r="G8" s="50"/>
      <c r="H8" s="50"/>
      <c r="I8" s="50"/>
    </row>
    <row r="9" spans="1:9" ht="12.75">
      <c r="A9" s="23"/>
      <c r="B9" s="24" t="s">
        <v>123</v>
      </c>
      <c r="C9" s="25">
        <v>-80698.04</v>
      </c>
      <c r="D9" s="50"/>
      <c r="E9" s="50"/>
      <c r="F9" s="51"/>
      <c r="G9" s="50"/>
      <c r="H9" s="50"/>
      <c r="I9" s="50"/>
    </row>
    <row r="10" spans="1:9" ht="12.75">
      <c r="A10" s="23"/>
      <c r="B10" s="24" t="s">
        <v>51</v>
      </c>
      <c r="C10" s="25">
        <v>48590.73</v>
      </c>
      <c r="D10" s="50"/>
      <c r="E10" s="50"/>
      <c r="F10" s="51"/>
      <c r="G10" s="50"/>
      <c r="H10" s="50"/>
      <c r="I10" s="50"/>
    </row>
    <row r="11" spans="1:9" ht="12.75">
      <c r="A11" s="28"/>
      <c r="B11" s="26" t="s">
        <v>52</v>
      </c>
      <c r="C11" s="27">
        <v>37469</v>
      </c>
      <c r="D11" s="50"/>
      <c r="E11" s="50"/>
      <c r="F11" s="74"/>
      <c r="G11" s="50"/>
      <c r="H11" s="50"/>
      <c r="I11" s="50"/>
    </row>
    <row r="12" spans="1:9" ht="12.75">
      <c r="A12" s="28"/>
      <c r="B12" s="28" t="s">
        <v>48</v>
      </c>
      <c r="C12" s="27">
        <f>C38</f>
        <v>65496.76000000002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-108725.80000000002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100"/>
      <c r="D14" s="50"/>
      <c r="E14" s="50"/>
      <c r="F14" s="50"/>
      <c r="G14" s="50"/>
      <c r="H14" s="50"/>
      <c r="I14" s="50"/>
    </row>
    <row r="15" spans="1:9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47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SUM(C19:C36)</f>
        <v>65496.76000000002</v>
      </c>
      <c r="E18" s="35"/>
    </row>
    <row r="19" spans="1:5" s="52" customFormat="1" ht="12.75">
      <c r="A19" s="36"/>
      <c r="B19" s="37" t="s">
        <v>523</v>
      </c>
      <c r="C19" s="38">
        <v>55.87</v>
      </c>
      <c r="E19" s="39"/>
    </row>
    <row r="20" spans="1:5" s="52" customFormat="1" ht="12.75">
      <c r="A20" s="36"/>
      <c r="B20" s="37" t="s">
        <v>516</v>
      </c>
      <c r="C20" s="38">
        <v>6434.76</v>
      </c>
      <c r="E20" s="39"/>
    </row>
    <row r="21" spans="1:5" s="52" customFormat="1" ht="12.75" customHeight="1">
      <c r="A21" s="36"/>
      <c r="B21" s="37" t="s">
        <v>524</v>
      </c>
      <c r="C21" s="38">
        <v>21548.08</v>
      </c>
      <c r="E21" s="39"/>
    </row>
    <row r="22" spans="1:5" s="52" customFormat="1" ht="12.75">
      <c r="A22" s="36"/>
      <c r="B22" s="37" t="s">
        <v>517</v>
      </c>
      <c r="C22" s="38">
        <v>4147.22</v>
      </c>
      <c r="E22" s="39"/>
    </row>
    <row r="23" spans="1:5" s="52" customFormat="1" ht="12.75">
      <c r="A23" s="36"/>
      <c r="B23" s="37" t="s">
        <v>525</v>
      </c>
      <c r="C23" s="38">
        <v>381.93</v>
      </c>
      <c r="E23" s="39"/>
    </row>
    <row r="24" spans="1:5" s="52" customFormat="1" ht="12.75">
      <c r="A24" s="36"/>
      <c r="B24" s="37" t="s">
        <v>538</v>
      </c>
      <c r="C24" s="38">
        <v>689.83</v>
      </c>
      <c r="E24" s="39"/>
    </row>
    <row r="25" spans="1:5" s="52" customFormat="1" ht="12.75">
      <c r="A25" s="36"/>
      <c r="B25" s="37" t="s">
        <v>515</v>
      </c>
      <c r="C25" s="38">
        <v>597.12</v>
      </c>
      <c r="E25" s="39"/>
    </row>
    <row r="26" spans="1:5" s="52" customFormat="1" ht="12.75">
      <c r="A26" s="36"/>
      <c r="B26" s="37" t="s">
        <v>529</v>
      </c>
      <c r="C26" s="38">
        <v>1001.12</v>
      </c>
      <c r="E26" s="39"/>
    </row>
    <row r="27" spans="1:5" s="52" customFormat="1" ht="12.75">
      <c r="A27" s="36"/>
      <c r="B27" s="37" t="s">
        <v>514</v>
      </c>
      <c r="C27" s="38">
        <v>734.2</v>
      </c>
      <c r="E27" s="39"/>
    </row>
    <row r="28" spans="1:5" s="52" customFormat="1" ht="12.75">
      <c r="A28" s="36"/>
      <c r="B28" s="37" t="s">
        <v>513</v>
      </c>
      <c r="C28" s="38">
        <v>532.98</v>
      </c>
      <c r="E28" s="39"/>
    </row>
    <row r="29" spans="1:5" s="52" customFormat="1" ht="12.75">
      <c r="A29" s="36"/>
      <c r="B29" s="37" t="s">
        <v>522</v>
      </c>
      <c r="C29" s="38">
        <v>74.23</v>
      </c>
      <c r="E29" s="39"/>
    </row>
    <row r="30" spans="1:5" s="52" customFormat="1" ht="12.75">
      <c r="A30" s="36"/>
      <c r="B30" s="37" t="s">
        <v>519</v>
      </c>
      <c r="C30" s="38">
        <v>358.62</v>
      </c>
      <c r="E30" s="39"/>
    </row>
    <row r="31" spans="1:5" s="52" customFormat="1" ht="12.75">
      <c r="A31" s="36"/>
      <c r="B31" s="37" t="s">
        <v>521</v>
      </c>
      <c r="C31" s="38">
        <v>70.08</v>
      </c>
      <c r="E31" s="39"/>
    </row>
    <row r="32" spans="1:5" s="52" customFormat="1" ht="12.75">
      <c r="A32" s="36"/>
      <c r="B32" s="37" t="s">
        <v>518</v>
      </c>
      <c r="C32" s="38">
        <v>10345.81</v>
      </c>
      <c r="E32" s="39"/>
    </row>
    <row r="33" spans="1:5" s="52" customFormat="1" ht="12.75">
      <c r="A33" s="36"/>
      <c r="B33" s="37" t="s">
        <v>520</v>
      </c>
      <c r="C33" s="38">
        <v>14224.62</v>
      </c>
      <c r="E33" s="39"/>
    </row>
    <row r="34" spans="1:5" s="52" customFormat="1" ht="12.75">
      <c r="A34" s="36"/>
      <c r="B34" s="37" t="s">
        <v>527</v>
      </c>
      <c r="C34" s="38">
        <v>2424.91</v>
      </c>
      <c r="E34" s="39"/>
    </row>
    <row r="35" spans="1:5" s="52" customFormat="1" ht="12.75">
      <c r="A35" s="36"/>
      <c r="B35" s="37" t="s">
        <v>526</v>
      </c>
      <c r="C35" s="38">
        <v>4.78</v>
      </c>
      <c r="E35" s="39"/>
    </row>
    <row r="36" spans="1:5" s="52" customFormat="1" ht="12.75">
      <c r="A36" s="36"/>
      <c r="B36" s="37" t="s">
        <v>530</v>
      </c>
      <c r="C36" s="38">
        <v>1870.6</v>
      </c>
      <c r="E36" s="39"/>
    </row>
    <row r="37" spans="1:5" s="52" customFormat="1" ht="12.75">
      <c r="A37" s="40"/>
      <c r="B37" s="40"/>
      <c r="C37" s="41"/>
      <c r="E37" s="42"/>
    </row>
    <row r="38" spans="1:5" s="52" customFormat="1" ht="12.75">
      <c r="A38" s="43"/>
      <c r="B38" s="44" t="s">
        <v>3</v>
      </c>
      <c r="C38" s="45">
        <f>C18</f>
        <v>65496.76000000002</v>
      </c>
      <c r="E38" s="35"/>
    </row>
    <row r="41" spans="1:3" s="20" customFormat="1" ht="15.75">
      <c r="A41" s="186" t="s">
        <v>53</v>
      </c>
      <c r="B41" s="186"/>
      <c r="C41" s="186"/>
    </row>
    <row r="42" spans="1:3" s="20" customFormat="1" ht="15.75">
      <c r="A42" s="185" t="s">
        <v>115</v>
      </c>
      <c r="B42" s="185"/>
      <c r="C42" s="185"/>
    </row>
    <row r="44" spans="2:3" ht="12.75">
      <c r="B44" s="24" t="s">
        <v>123</v>
      </c>
      <c r="C44" s="25">
        <v>-2055.86</v>
      </c>
    </row>
    <row r="45" spans="2:3" ht="12.75">
      <c r="B45" s="24" t="s">
        <v>51</v>
      </c>
      <c r="C45" s="25">
        <v>15267.63</v>
      </c>
    </row>
    <row r="46" spans="2:3" ht="12.75">
      <c r="B46" s="26" t="s">
        <v>52</v>
      </c>
      <c r="C46" s="27">
        <v>12695.92</v>
      </c>
    </row>
    <row r="47" spans="2:3" ht="12.75">
      <c r="B47" s="28" t="s">
        <v>107</v>
      </c>
      <c r="C47" s="27">
        <f>C51</f>
        <v>23355.6</v>
      </c>
    </row>
    <row r="48" spans="2:3" ht="12.75">
      <c r="B48" s="28" t="s">
        <v>117</v>
      </c>
      <c r="C48" s="27">
        <f>C44+C46-C47</f>
        <v>-12715.539999999999</v>
      </c>
    </row>
    <row r="49" ht="13.5" thickBot="1"/>
    <row r="50" spans="1:16" s="52" customFormat="1" ht="14.25" thickBot="1">
      <c r="A50" s="64" t="s">
        <v>54</v>
      </c>
      <c r="B50" s="98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63"/>
    </row>
    <row r="51" spans="1:16" s="52" customFormat="1" ht="12.75">
      <c r="A51" s="70">
        <v>6</v>
      </c>
      <c r="B51" s="47" t="s">
        <v>137</v>
      </c>
      <c r="C51" s="65">
        <f>SUM(D51+E51+F51+G51+H51+I51+J51+K51+L51+M51+N51+O51)</f>
        <v>23355.6</v>
      </c>
      <c r="D51" s="66">
        <f aca="true" t="shared" si="0" ref="D51:O51">SUM(D52:D57)</f>
        <v>0</v>
      </c>
      <c r="E51" s="67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101">
        <f t="shared" si="0"/>
        <v>19984.26</v>
      </c>
      <c r="K51" s="68">
        <f t="shared" si="0"/>
        <v>0</v>
      </c>
      <c r="L51" s="68">
        <f t="shared" si="0"/>
        <v>3371.34</v>
      </c>
      <c r="M51" s="68">
        <f t="shared" si="0"/>
        <v>0</v>
      </c>
      <c r="N51" s="68">
        <f t="shared" si="0"/>
        <v>0</v>
      </c>
      <c r="O51" s="69">
        <f t="shared" si="0"/>
        <v>0</v>
      </c>
      <c r="P51" s="63"/>
    </row>
    <row r="52" spans="1:16" s="52" customFormat="1" ht="12.75">
      <c r="A52" s="70"/>
      <c r="B52" s="6" t="s">
        <v>138</v>
      </c>
      <c r="C52" s="70"/>
      <c r="D52" s="71"/>
      <c r="E52" s="72"/>
      <c r="F52" s="73"/>
      <c r="G52" s="73"/>
      <c r="H52" s="73"/>
      <c r="I52" s="73"/>
      <c r="J52" s="102">
        <v>19984.26</v>
      </c>
      <c r="K52" s="73"/>
      <c r="L52" s="73"/>
      <c r="M52" s="73"/>
      <c r="N52" s="73"/>
      <c r="O52" s="86"/>
      <c r="P52" s="63"/>
    </row>
    <row r="53" spans="1:16" s="52" customFormat="1" ht="12.75">
      <c r="A53" s="70"/>
      <c r="B53" s="7" t="s">
        <v>139</v>
      </c>
      <c r="C53" s="65"/>
      <c r="D53" s="71"/>
      <c r="E53" s="72"/>
      <c r="F53" s="73"/>
      <c r="G53" s="73"/>
      <c r="H53" s="73"/>
      <c r="I53" s="73"/>
      <c r="J53" s="73"/>
      <c r="K53" s="73"/>
      <c r="L53" s="73">
        <v>3371.34</v>
      </c>
      <c r="M53" s="73"/>
      <c r="N53" s="73"/>
      <c r="O53" s="86"/>
      <c r="P53" s="63"/>
    </row>
  </sheetData>
  <sheetProtection/>
  <mergeCells count="13">
    <mergeCell ref="E16:I16"/>
    <mergeCell ref="E4:I4"/>
    <mergeCell ref="E5:I5"/>
    <mergeCell ref="A6:C6"/>
    <mergeCell ref="E6:I6"/>
    <mergeCell ref="E17:I17"/>
    <mergeCell ref="A41:C41"/>
    <mergeCell ref="A42:C42"/>
    <mergeCell ref="A3:C3"/>
    <mergeCell ref="A7:C7"/>
    <mergeCell ref="A15:A16"/>
    <mergeCell ref="B15:B16"/>
    <mergeCell ref="C15:C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4.8515625" style="56" customWidth="1"/>
    <col min="4" max="5" width="8.140625" style="48" customWidth="1"/>
    <col min="6" max="6" width="9.140625" style="48" customWidth="1"/>
    <col min="7" max="8" width="8.7109375" style="48" customWidth="1"/>
    <col min="9" max="9" width="7.140625" style="48" customWidth="1"/>
    <col min="10" max="10" width="9.140625" style="48" customWidth="1"/>
    <col min="11" max="11" width="6.57421875" style="48" customWidth="1"/>
    <col min="12" max="12" width="6.8515625" style="48" customWidth="1"/>
    <col min="13" max="13" width="7.140625" style="136" customWidth="1"/>
    <col min="14" max="14" width="9.00390625" style="136" customWidth="1"/>
    <col min="15" max="15" width="5.7109375" style="136" customWidth="1"/>
    <col min="16" max="16" width="9.140625" style="136" customWidth="1"/>
    <col min="17" max="17" width="10.421875" style="136" customWidth="1"/>
    <col min="18" max="18" width="20.421875" style="136" customWidth="1"/>
    <col min="19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60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2.75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M6" s="181"/>
      <c r="N6" s="181"/>
      <c r="O6" s="181"/>
      <c r="P6" s="181"/>
      <c r="Q6" s="181"/>
      <c r="R6" s="181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M7" s="181"/>
      <c r="N7" s="181"/>
      <c r="O7" s="181"/>
      <c r="P7" s="181"/>
      <c r="Q7" s="181"/>
      <c r="R7" s="181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-536273.69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v>1536272.68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94</v>
      </c>
      <c r="C11" s="27">
        <v>1414252.35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C42</f>
        <v>1438779.57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-560800.9099999999</v>
      </c>
      <c r="D13" s="50"/>
      <c r="E13" s="50"/>
      <c r="F13" s="50"/>
      <c r="G13" s="50"/>
      <c r="H13" s="50"/>
      <c r="I13" s="50"/>
    </row>
    <row r="14" spans="1:9" ht="12.75">
      <c r="A14" s="153"/>
      <c r="B14" s="99"/>
      <c r="C14" s="100"/>
      <c r="D14" s="50"/>
      <c r="E14" s="183"/>
      <c r="F14" s="183"/>
      <c r="G14" s="183"/>
      <c r="H14" s="183"/>
      <c r="I14" s="183"/>
    </row>
    <row r="15" spans="1:9" ht="12.75">
      <c r="A15" s="191"/>
      <c r="B15" s="192" t="s">
        <v>1</v>
      </c>
      <c r="C15" s="192" t="s">
        <v>71</v>
      </c>
      <c r="D15" s="50"/>
      <c r="E15" s="183"/>
      <c r="F15" s="183"/>
      <c r="G15" s="183"/>
      <c r="H15" s="183"/>
      <c r="I15" s="183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101</v>
      </c>
      <c r="C17" s="80"/>
      <c r="D17" s="50"/>
      <c r="E17" s="50"/>
      <c r="F17" s="50"/>
      <c r="G17" s="50"/>
      <c r="H17" s="50"/>
      <c r="I17" s="50"/>
    </row>
    <row r="18" spans="1:5" s="52" customFormat="1" ht="12.75">
      <c r="A18" s="32"/>
      <c r="B18" s="33" t="s">
        <v>2</v>
      </c>
      <c r="C18" s="34">
        <f>SUM(C19:C40)</f>
        <v>1438779.57</v>
      </c>
      <c r="E18" s="35"/>
    </row>
    <row r="19" spans="1:5" s="52" customFormat="1" ht="12.75">
      <c r="A19" s="36"/>
      <c r="B19" s="37" t="s">
        <v>528</v>
      </c>
      <c r="C19" s="38">
        <v>174893.4</v>
      </c>
      <c r="E19" s="39"/>
    </row>
    <row r="20" spans="1:5" s="52" customFormat="1" ht="12.75">
      <c r="A20" s="36"/>
      <c r="B20" s="37" t="s">
        <v>523</v>
      </c>
      <c r="C20" s="38">
        <v>934.76</v>
      </c>
      <c r="E20" s="39"/>
    </row>
    <row r="21" spans="1:5" s="52" customFormat="1" ht="12.75" customHeight="1">
      <c r="A21" s="36"/>
      <c r="B21" s="37" t="s">
        <v>516</v>
      </c>
      <c r="C21" s="38">
        <v>68464.16</v>
      </c>
      <c r="E21" s="39"/>
    </row>
    <row r="22" spans="1:5" s="52" customFormat="1" ht="12.75">
      <c r="A22" s="36"/>
      <c r="B22" s="37" t="s">
        <v>524</v>
      </c>
      <c r="C22" s="38">
        <v>360376.46</v>
      </c>
      <c r="E22" s="39"/>
    </row>
    <row r="23" spans="1:5" s="52" customFormat="1" ht="12.75">
      <c r="A23" s="36"/>
      <c r="B23" s="37" t="s">
        <v>517</v>
      </c>
      <c r="C23" s="38">
        <v>140883.21</v>
      </c>
      <c r="E23" s="39"/>
    </row>
    <row r="24" spans="1:5" s="52" customFormat="1" ht="12.75">
      <c r="A24" s="36"/>
      <c r="B24" s="37" t="s">
        <v>525</v>
      </c>
      <c r="C24" s="38">
        <v>6387.52</v>
      </c>
      <c r="E24" s="39"/>
    </row>
    <row r="25" spans="1:5" s="52" customFormat="1" ht="12.75">
      <c r="A25" s="36"/>
      <c r="B25" s="37" t="s">
        <v>531</v>
      </c>
      <c r="C25" s="38">
        <v>44710.33</v>
      </c>
      <c r="E25" s="39"/>
    </row>
    <row r="26" spans="1:5" s="52" customFormat="1" ht="12.75">
      <c r="A26" s="36"/>
      <c r="B26" s="37" t="s">
        <v>534</v>
      </c>
      <c r="C26" s="38">
        <v>87877.53</v>
      </c>
      <c r="E26" s="39"/>
    </row>
    <row r="27" spans="1:5" s="52" customFormat="1" ht="12.75">
      <c r="A27" s="36"/>
      <c r="B27" s="37" t="s">
        <v>538</v>
      </c>
      <c r="C27" s="38">
        <v>11536.94</v>
      </c>
      <c r="E27" s="39"/>
    </row>
    <row r="28" spans="1:5" s="52" customFormat="1" ht="12.75">
      <c r="A28" s="36"/>
      <c r="B28" s="37" t="s">
        <v>515</v>
      </c>
      <c r="C28" s="38">
        <v>9986.37</v>
      </c>
      <c r="E28" s="39"/>
    </row>
    <row r="29" spans="1:5" s="52" customFormat="1" ht="12.75">
      <c r="A29" s="36"/>
      <c r="B29" s="37" t="s">
        <v>529</v>
      </c>
      <c r="C29" s="38">
        <v>16743.04</v>
      </c>
      <c r="E29" s="39"/>
    </row>
    <row r="30" spans="1:5" s="52" customFormat="1" ht="12.75">
      <c r="A30" s="36"/>
      <c r="B30" s="37" t="s">
        <v>514</v>
      </c>
      <c r="C30" s="38">
        <v>12279.05</v>
      </c>
      <c r="E30" s="39"/>
    </row>
    <row r="31" spans="1:5" s="52" customFormat="1" ht="12.75">
      <c r="A31" s="36"/>
      <c r="B31" s="37" t="s">
        <v>513</v>
      </c>
      <c r="C31" s="38">
        <v>8913.87</v>
      </c>
      <c r="E31" s="39"/>
    </row>
    <row r="32" spans="1:5" s="52" customFormat="1" ht="12.75">
      <c r="A32" s="36"/>
      <c r="B32" s="37" t="s">
        <v>522</v>
      </c>
      <c r="C32" s="38">
        <v>1241.28</v>
      </c>
      <c r="E32" s="39"/>
    </row>
    <row r="33" spans="1:5" s="52" customFormat="1" ht="12.75">
      <c r="A33" s="36"/>
      <c r="B33" s="37" t="s">
        <v>519</v>
      </c>
      <c r="C33" s="38">
        <v>5997.62</v>
      </c>
      <c r="E33" s="39"/>
    </row>
    <row r="34" spans="1:5" s="52" customFormat="1" ht="12.75">
      <c r="A34" s="36"/>
      <c r="B34" s="37" t="s">
        <v>521</v>
      </c>
      <c r="C34" s="38">
        <v>1171.99</v>
      </c>
      <c r="E34" s="39"/>
    </row>
    <row r="35" spans="1:5" s="52" customFormat="1" ht="12.75">
      <c r="A35" s="36"/>
      <c r="B35" s="37" t="s">
        <v>518</v>
      </c>
      <c r="C35" s="38">
        <v>173026.28</v>
      </c>
      <c r="E35" s="39"/>
    </row>
    <row r="36" spans="1:5" s="52" customFormat="1" ht="12.75">
      <c r="A36" s="36"/>
      <c r="B36" s="37" t="s">
        <v>520</v>
      </c>
      <c r="C36" s="38">
        <v>237896.99</v>
      </c>
      <c r="E36" s="39"/>
    </row>
    <row r="37" spans="1:5" s="52" customFormat="1" ht="12.75">
      <c r="A37" s="36"/>
      <c r="B37" s="37" t="s">
        <v>527</v>
      </c>
      <c r="C37" s="38">
        <v>40554.83</v>
      </c>
      <c r="E37" s="39"/>
    </row>
    <row r="38" spans="1:5" s="52" customFormat="1" ht="12.75">
      <c r="A38" s="36"/>
      <c r="B38" s="37" t="s">
        <v>532</v>
      </c>
      <c r="C38" s="38">
        <v>3540</v>
      </c>
      <c r="E38" s="39"/>
    </row>
    <row r="39" spans="1:5" s="52" customFormat="1" ht="12.75">
      <c r="A39" s="36"/>
      <c r="B39" s="37" t="s">
        <v>526</v>
      </c>
      <c r="C39" s="38">
        <v>79.92</v>
      </c>
      <c r="E39" s="39"/>
    </row>
    <row r="40" spans="1:5" s="52" customFormat="1" ht="12.75">
      <c r="A40" s="36"/>
      <c r="B40" s="37" t="s">
        <v>530</v>
      </c>
      <c r="C40" s="38">
        <v>31284.02</v>
      </c>
      <c r="E40" s="39"/>
    </row>
    <row r="41" spans="1:5" s="52" customFormat="1" ht="12.75">
      <c r="A41" s="40"/>
      <c r="B41" s="40"/>
      <c r="C41" s="41"/>
      <c r="E41" s="42"/>
    </row>
    <row r="42" spans="1:5" s="52" customFormat="1" ht="12.75">
      <c r="A42" s="43"/>
      <c r="B42" s="44" t="s">
        <v>3</v>
      </c>
      <c r="C42" s="45">
        <f>C18</f>
        <v>1438779.57</v>
      </c>
      <c r="E42" s="35"/>
    </row>
    <row r="44" spans="1:18" s="20" customFormat="1" ht="15.75">
      <c r="A44" s="186" t="s">
        <v>53</v>
      </c>
      <c r="B44" s="186"/>
      <c r="C44" s="186"/>
      <c r="M44" s="181"/>
      <c r="N44" s="181"/>
      <c r="O44" s="181"/>
      <c r="P44" s="181"/>
      <c r="Q44" s="181"/>
      <c r="R44" s="181"/>
    </row>
    <row r="45" spans="1:18" s="20" customFormat="1" ht="15.75">
      <c r="A45" s="185" t="s">
        <v>115</v>
      </c>
      <c r="B45" s="185"/>
      <c r="C45" s="185"/>
      <c r="M45" s="181"/>
      <c r="N45" s="181"/>
      <c r="O45" s="181"/>
      <c r="P45" s="181"/>
      <c r="Q45" s="181"/>
      <c r="R45" s="181"/>
    </row>
    <row r="47" spans="2:3" ht="12.75">
      <c r="B47" s="24" t="s">
        <v>123</v>
      </c>
      <c r="C47" s="25">
        <v>-23919.92</v>
      </c>
    </row>
    <row r="48" spans="2:3" ht="12.75">
      <c r="B48" s="24" t="s">
        <v>51</v>
      </c>
      <c r="C48" s="25">
        <v>628765.44</v>
      </c>
    </row>
    <row r="49" spans="2:3" ht="12.75">
      <c r="B49" s="26" t="s">
        <v>94</v>
      </c>
      <c r="C49" s="27">
        <v>533994.35</v>
      </c>
    </row>
    <row r="50" spans="2:3" ht="12.75">
      <c r="B50" s="28" t="s">
        <v>107</v>
      </c>
      <c r="C50" s="27">
        <v>172572.61</v>
      </c>
    </row>
    <row r="51" spans="2:3" ht="12.75">
      <c r="B51" s="28" t="s">
        <v>117</v>
      </c>
      <c r="C51" s="27">
        <f>C47+C49-C50</f>
        <v>337501.82</v>
      </c>
    </row>
    <row r="52" ht="13.5" thickBot="1"/>
    <row r="53" spans="1:16" s="52" customFormat="1" ht="14.25" thickBot="1">
      <c r="A53" s="57" t="s">
        <v>118</v>
      </c>
      <c r="B53" s="46" t="s">
        <v>55</v>
      </c>
      <c r="C53" s="58" t="s">
        <v>56</v>
      </c>
      <c r="D53" s="59" t="s">
        <v>57</v>
      </c>
      <c r="E53" s="60" t="s">
        <v>58</v>
      </c>
      <c r="F53" s="61" t="s">
        <v>59</v>
      </c>
      <c r="G53" s="61" t="s">
        <v>60</v>
      </c>
      <c r="H53" s="61" t="s">
        <v>61</v>
      </c>
      <c r="I53" s="61" t="s">
        <v>62</v>
      </c>
      <c r="J53" s="61" t="s">
        <v>63</v>
      </c>
      <c r="K53" s="61" t="s">
        <v>64</v>
      </c>
      <c r="L53" s="61" t="s">
        <v>65</v>
      </c>
      <c r="M53" s="61" t="s">
        <v>66</v>
      </c>
      <c r="N53" s="61" t="s">
        <v>67</v>
      </c>
      <c r="O53" s="62" t="s">
        <v>68</v>
      </c>
      <c r="P53" s="63"/>
    </row>
    <row r="54" spans="1:16" s="52" customFormat="1" ht="13.5" thickBot="1">
      <c r="A54" s="64" t="s">
        <v>54</v>
      </c>
      <c r="B54" s="47" t="s">
        <v>503</v>
      </c>
      <c r="C54" s="65">
        <v>172572.61</v>
      </c>
      <c r="D54" s="66">
        <f aca="true" t="shared" si="0" ref="D54:L54">SUM(D55:D63)</f>
        <v>0</v>
      </c>
      <c r="E54" s="67">
        <f t="shared" si="0"/>
        <v>0</v>
      </c>
      <c r="F54" s="68">
        <f t="shared" si="0"/>
        <v>3161.24</v>
      </c>
      <c r="G54" s="68">
        <f t="shared" si="0"/>
        <v>29549.42</v>
      </c>
      <c r="H54" s="68">
        <f t="shared" si="0"/>
        <v>0</v>
      </c>
      <c r="I54" s="68">
        <f t="shared" si="0"/>
        <v>24484.95</v>
      </c>
      <c r="J54" s="68">
        <f t="shared" si="0"/>
        <v>0</v>
      </c>
      <c r="K54" s="68">
        <f t="shared" si="0"/>
        <v>0</v>
      </c>
      <c r="L54" s="68">
        <f t="shared" si="0"/>
        <v>90963</v>
      </c>
      <c r="M54" s="68">
        <f>SUM(M56:M63)</f>
        <v>19576</v>
      </c>
      <c r="N54" s="68">
        <f>SUM(N56:N63)</f>
        <v>1874</v>
      </c>
      <c r="O54" s="69">
        <v>2964</v>
      </c>
      <c r="P54" s="63"/>
    </row>
    <row r="55" spans="1:16" s="52" customFormat="1" ht="25.5">
      <c r="A55" s="70">
        <v>36</v>
      </c>
      <c r="B55" s="6" t="s">
        <v>504</v>
      </c>
      <c r="C55" s="70"/>
      <c r="D55" s="71"/>
      <c r="E55" s="72"/>
      <c r="F55" s="73">
        <v>3161.24</v>
      </c>
      <c r="G55" s="73"/>
      <c r="H55" s="73"/>
      <c r="I55" s="73"/>
      <c r="J55" s="73"/>
      <c r="K55" s="73"/>
      <c r="L55" s="73"/>
      <c r="M55" s="73"/>
      <c r="N55" s="73"/>
      <c r="O55" s="86"/>
      <c r="P55" s="63"/>
    </row>
    <row r="56" spans="1:16" s="52" customFormat="1" ht="38.25">
      <c r="A56" s="70"/>
      <c r="B56" s="7" t="s">
        <v>505</v>
      </c>
      <c r="C56" s="65"/>
      <c r="D56" s="71"/>
      <c r="E56" s="72"/>
      <c r="F56" s="73"/>
      <c r="G56" s="73">
        <v>29549.42</v>
      </c>
      <c r="H56" s="73"/>
      <c r="I56" s="102">
        <v>24484.95</v>
      </c>
      <c r="J56" s="73"/>
      <c r="K56" s="73"/>
      <c r="L56" s="73"/>
      <c r="M56" s="73"/>
      <c r="N56" s="73"/>
      <c r="O56" s="86"/>
      <c r="P56" s="63"/>
    </row>
    <row r="57" spans="1:16" s="52" customFormat="1" ht="26.25" thickBot="1">
      <c r="A57" s="70"/>
      <c r="B57" s="16" t="s">
        <v>506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/>
      <c r="P57" s="63"/>
    </row>
    <row r="58" spans="1:16" s="52" customFormat="1" ht="51">
      <c r="A58" s="84"/>
      <c r="B58" s="17" t="s">
        <v>507</v>
      </c>
      <c r="C58" s="134"/>
      <c r="D58" s="71"/>
      <c r="E58" s="72"/>
      <c r="F58" s="73"/>
      <c r="G58" s="73"/>
      <c r="H58" s="73"/>
      <c r="I58" s="73"/>
      <c r="J58" s="73"/>
      <c r="K58" s="73"/>
      <c r="L58" s="73">
        <v>22962</v>
      </c>
      <c r="M58" s="73"/>
      <c r="N58" s="73"/>
      <c r="O58" s="86"/>
      <c r="P58" s="63"/>
    </row>
    <row r="59" spans="1:16" s="52" customFormat="1" ht="12.75">
      <c r="A59" s="84"/>
      <c r="B59" s="18" t="s">
        <v>508</v>
      </c>
      <c r="C59" s="133"/>
      <c r="D59" s="71"/>
      <c r="E59" s="72"/>
      <c r="F59" s="73"/>
      <c r="G59" s="73"/>
      <c r="H59" s="73"/>
      <c r="I59" s="73"/>
      <c r="J59" s="73"/>
      <c r="K59" s="73"/>
      <c r="L59" s="73">
        <v>68001</v>
      </c>
      <c r="M59" s="73"/>
      <c r="N59" s="73"/>
      <c r="O59" s="86"/>
      <c r="P59" s="63"/>
    </row>
    <row r="60" spans="1:16" s="52" customFormat="1" ht="12.75">
      <c r="A60" s="84"/>
      <c r="B60" s="18" t="s">
        <v>509</v>
      </c>
      <c r="C60" s="133"/>
      <c r="D60" s="71"/>
      <c r="E60" s="72"/>
      <c r="F60" s="73"/>
      <c r="G60" s="73"/>
      <c r="H60" s="73"/>
      <c r="I60" s="73"/>
      <c r="J60" s="73"/>
      <c r="K60" s="73"/>
      <c r="L60" s="73"/>
      <c r="M60" s="73">
        <v>15255</v>
      </c>
      <c r="N60" s="73"/>
      <c r="O60" s="86"/>
      <c r="P60" s="63"/>
    </row>
    <row r="61" spans="1:16" s="52" customFormat="1" ht="12.75">
      <c r="A61" s="84"/>
      <c r="B61" s="18" t="s">
        <v>510</v>
      </c>
      <c r="C61" s="133"/>
      <c r="D61" s="71"/>
      <c r="E61" s="72"/>
      <c r="F61" s="73"/>
      <c r="G61" s="73"/>
      <c r="H61" s="73"/>
      <c r="I61" s="73"/>
      <c r="J61" s="73"/>
      <c r="K61" s="73"/>
      <c r="L61" s="73"/>
      <c r="M61" s="73">
        <v>4321</v>
      </c>
      <c r="N61" s="73"/>
      <c r="O61" s="72"/>
      <c r="P61" s="63"/>
    </row>
    <row r="62" spans="1:16" s="52" customFormat="1" ht="25.5">
      <c r="A62" s="84"/>
      <c r="B62" s="18" t="s">
        <v>511</v>
      </c>
      <c r="C62" s="133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>
        <v>1874</v>
      </c>
      <c r="O62" s="72"/>
      <c r="P62" s="63"/>
    </row>
    <row r="63" spans="1:16" s="52" customFormat="1" ht="12.75">
      <c r="A63" s="84"/>
      <c r="B63" s="18" t="s">
        <v>512</v>
      </c>
      <c r="C63" s="133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2">
        <v>2964</v>
      </c>
      <c r="P63" s="63"/>
    </row>
  </sheetData>
  <sheetProtection/>
  <mergeCells count="14">
    <mergeCell ref="A3:C3"/>
    <mergeCell ref="E2:I2"/>
    <mergeCell ref="E3:I3"/>
    <mergeCell ref="E4:I4"/>
    <mergeCell ref="E15:I15"/>
    <mergeCell ref="C15:C16"/>
    <mergeCell ref="A44:C44"/>
    <mergeCell ref="A45:C45"/>
    <mergeCell ref="E16:I16"/>
    <mergeCell ref="E14:I14"/>
    <mergeCell ref="A6:C6"/>
    <mergeCell ref="A7:C7"/>
    <mergeCell ref="A15:A16"/>
    <mergeCell ref="B15:B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41" sqref="A41:IV42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6.421875" style="48" customWidth="1"/>
    <col min="5" max="5" width="7.7109375" style="48" customWidth="1"/>
    <col min="6" max="6" width="6.00390625" style="48" customWidth="1"/>
    <col min="7" max="7" width="5.421875" style="48" customWidth="1"/>
    <col min="8" max="8" width="5.7109375" style="48" customWidth="1"/>
    <col min="9" max="9" width="7.421875" style="48" customWidth="1"/>
    <col min="10" max="10" width="7.00390625" style="48" customWidth="1"/>
    <col min="11" max="11" width="6.8515625" style="48" customWidth="1"/>
    <col min="12" max="12" width="5.28125" style="48" customWidth="1"/>
    <col min="13" max="13" width="7.140625" style="48" customWidth="1"/>
    <col min="14" max="14" width="9.140625" style="48" customWidth="1"/>
    <col min="15" max="15" width="6.7109375" style="48" customWidth="1"/>
    <col min="16" max="16384" width="9.140625" style="48" customWidth="1"/>
  </cols>
  <sheetData>
    <row r="1" spans="1:9" ht="12.75">
      <c r="A1" s="91"/>
      <c r="B1" s="91"/>
      <c r="C1" s="92"/>
      <c r="D1" s="50"/>
      <c r="E1" s="50"/>
      <c r="F1" s="50"/>
      <c r="G1" s="50"/>
      <c r="H1" s="50"/>
      <c r="I1" s="50"/>
    </row>
    <row r="2" spans="1:9" ht="12.75">
      <c r="A2" s="91"/>
      <c r="B2" s="91"/>
      <c r="C2" s="92"/>
      <c r="D2" s="50"/>
      <c r="E2" s="183"/>
      <c r="F2" s="183"/>
      <c r="G2" s="183"/>
      <c r="H2" s="183"/>
      <c r="I2" s="183"/>
    </row>
    <row r="3" spans="1:9" ht="55.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</row>
    <row r="4" spans="1:9" ht="15" customHeight="1">
      <c r="A4" s="28"/>
      <c r="B4" s="22"/>
      <c r="C4" s="27"/>
      <c r="D4" s="50"/>
      <c r="E4" s="183"/>
      <c r="F4" s="183"/>
      <c r="G4" s="183"/>
      <c r="H4" s="183"/>
      <c r="I4" s="183"/>
    </row>
    <row r="5" spans="1:9" ht="12.75">
      <c r="A5" s="28"/>
      <c r="B5" s="22"/>
      <c r="C5" s="27"/>
      <c r="D5" s="50"/>
      <c r="E5" s="50"/>
      <c r="F5" s="50"/>
      <c r="G5" s="50"/>
      <c r="H5" s="50"/>
      <c r="I5" s="50"/>
    </row>
    <row r="6" spans="1:9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</row>
    <row r="7" spans="1:9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</row>
    <row r="8" spans="1:9" ht="12.75">
      <c r="A8" s="23"/>
      <c r="B8" s="23"/>
      <c r="C8" s="23"/>
      <c r="D8" s="50"/>
      <c r="E8" s="50"/>
      <c r="F8" s="51"/>
      <c r="G8" s="50"/>
      <c r="H8" s="50"/>
      <c r="I8" s="50"/>
    </row>
    <row r="9" spans="1:9" ht="12.75">
      <c r="A9" s="23"/>
      <c r="B9" s="24" t="s">
        <v>123</v>
      </c>
      <c r="C9" s="25">
        <v>-208426.46</v>
      </c>
      <c r="D9" s="50"/>
      <c r="E9" s="50"/>
      <c r="F9" s="74"/>
      <c r="G9" s="50"/>
      <c r="H9" s="50"/>
      <c r="I9" s="50"/>
    </row>
    <row r="10" spans="1:9" ht="12.75">
      <c r="A10" s="23"/>
      <c r="B10" s="24" t="s">
        <v>51</v>
      </c>
      <c r="C10" s="25">
        <f>183651.15+19616.37</f>
        <v>203267.52</v>
      </c>
      <c r="D10" s="50"/>
      <c r="E10" s="50"/>
      <c r="F10" s="50"/>
      <c r="G10" s="50"/>
      <c r="H10" s="50"/>
      <c r="I10" s="50"/>
    </row>
    <row r="11" spans="1:9" ht="12.75">
      <c r="A11" s="28"/>
      <c r="B11" s="26" t="s">
        <v>108</v>
      </c>
      <c r="C11" s="27">
        <f>181854.83+26519.31</f>
        <v>208374.13999999998</v>
      </c>
      <c r="D11" s="50"/>
      <c r="E11" s="50"/>
      <c r="F11" s="50"/>
      <c r="G11" s="50"/>
      <c r="H11" s="50"/>
      <c r="I11" s="50"/>
    </row>
    <row r="12" spans="1:9" ht="12.75">
      <c r="A12" s="28"/>
      <c r="B12" s="28" t="s">
        <v>48</v>
      </c>
      <c r="C12" s="27">
        <f>C39</f>
        <v>236911.05999999997</v>
      </c>
      <c r="D12" s="50"/>
      <c r="E12" s="50"/>
      <c r="F12" s="50"/>
      <c r="G12" s="50"/>
      <c r="H12" s="50"/>
      <c r="I12" s="50"/>
    </row>
    <row r="13" spans="1:9" ht="12.75">
      <c r="A13" s="28"/>
      <c r="B13" s="28" t="s">
        <v>124</v>
      </c>
      <c r="C13" s="27">
        <f>C9+C11-C12</f>
        <v>-236963.37999999998</v>
      </c>
      <c r="D13" s="50"/>
      <c r="E13" s="50"/>
      <c r="F13" s="50"/>
      <c r="G13" s="50"/>
      <c r="H13" s="50"/>
      <c r="I13" s="50"/>
    </row>
    <row r="14" spans="1:9" ht="12.75">
      <c r="A14" s="88"/>
      <c r="B14" s="99"/>
      <c r="C14" s="83"/>
      <c r="D14" s="50"/>
      <c r="E14" s="50"/>
      <c r="F14" s="50"/>
      <c r="G14" s="50"/>
      <c r="H14" s="50"/>
      <c r="I14" s="50"/>
    </row>
    <row r="15" spans="1:9" ht="12.75">
      <c r="A15" s="191" t="s">
        <v>0</v>
      </c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</row>
    <row r="16" spans="1:9" ht="12.75">
      <c r="A16" s="191"/>
      <c r="B16" s="192"/>
      <c r="C16" s="192"/>
      <c r="D16" s="50"/>
      <c r="E16" s="183"/>
      <c r="F16" s="183"/>
      <c r="G16" s="183"/>
      <c r="H16" s="183"/>
      <c r="I16" s="183"/>
    </row>
    <row r="17" spans="1:9" ht="12.75">
      <c r="A17" s="78"/>
      <c r="B17" s="79" t="s">
        <v>27</v>
      </c>
      <c r="C17" s="80"/>
      <c r="D17" s="50"/>
      <c r="E17" s="183"/>
      <c r="F17" s="183"/>
      <c r="G17" s="183"/>
      <c r="H17" s="183"/>
      <c r="I17" s="183"/>
    </row>
    <row r="18" spans="1:5" s="52" customFormat="1" ht="12.75">
      <c r="A18" s="32"/>
      <c r="B18" s="33" t="s">
        <v>2</v>
      </c>
      <c r="C18" s="34">
        <f>SUM(C19:C37)</f>
        <v>236911.05999999997</v>
      </c>
      <c r="E18" s="35"/>
    </row>
    <row r="19" spans="1:5" s="52" customFormat="1" ht="12.75" customHeight="1">
      <c r="A19" s="36">
        <v>2</v>
      </c>
      <c r="B19" s="37" t="s">
        <v>523</v>
      </c>
      <c r="C19" s="38">
        <v>198.05</v>
      </c>
      <c r="E19" s="39"/>
    </row>
    <row r="20" spans="1:5" s="52" customFormat="1" ht="12.75">
      <c r="A20" s="36">
        <v>3</v>
      </c>
      <c r="B20" s="37" t="s">
        <v>516</v>
      </c>
      <c r="C20" s="38">
        <v>17681.82</v>
      </c>
      <c r="E20" s="39"/>
    </row>
    <row r="21" spans="1:5" s="52" customFormat="1" ht="12.75">
      <c r="A21" s="36">
        <v>4</v>
      </c>
      <c r="B21" s="37" t="s">
        <v>524</v>
      </c>
      <c r="C21" s="38">
        <v>76351.67</v>
      </c>
      <c r="E21" s="39"/>
    </row>
    <row r="22" spans="1:5" s="52" customFormat="1" ht="12.75">
      <c r="A22" s="36">
        <v>5</v>
      </c>
      <c r="B22" s="37" t="s">
        <v>517</v>
      </c>
      <c r="C22" s="38">
        <v>22524.75</v>
      </c>
      <c r="E22" s="39"/>
    </row>
    <row r="23" spans="1:5" s="52" customFormat="1" ht="12.75">
      <c r="A23" s="36">
        <v>6</v>
      </c>
      <c r="B23" s="37" t="s">
        <v>525</v>
      </c>
      <c r="C23" s="38">
        <v>1353.3</v>
      </c>
      <c r="E23" s="39"/>
    </row>
    <row r="24" spans="1:5" s="52" customFormat="1" ht="12.75">
      <c r="A24" s="36">
        <v>7</v>
      </c>
      <c r="B24" s="37" t="s">
        <v>538</v>
      </c>
      <c r="C24" s="38">
        <v>2444.3</v>
      </c>
      <c r="E24" s="39"/>
    </row>
    <row r="25" spans="1:5" s="52" customFormat="1" ht="12.75">
      <c r="A25" s="36">
        <v>8</v>
      </c>
      <c r="B25" s="37" t="s">
        <v>515</v>
      </c>
      <c r="C25" s="38">
        <v>2115.78</v>
      </c>
      <c r="E25" s="39"/>
    </row>
    <row r="26" spans="1:5" s="52" customFormat="1" ht="12.75">
      <c r="A26" s="36">
        <v>9</v>
      </c>
      <c r="B26" s="37" t="s">
        <v>529</v>
      </c>
      <c r="C26" s="38">
        <v>3547.29</v>
      </c>
      <c r="E26" s="39"/>
    </row>
    <row r="27" spans="1:5" s="52" customFormat="1" ht="12.75">
      <c r="A27" s="36">
        <v>10</v>
      </c>
      <c r="B27" s="37" t="s">
        <v>514</v>
      </c>
      <c r="C27" s="38">
        <v>2601.52</v>
      </c>
      <c r="E27" s="39"/>
    </row>
    <row r="28" spans="1:5" s="52" customFormat="1" ht="12.75">
      <c r="A28" s="36">
        <v>11</v>
      </c>
      <c r="B28" s="37" t="s">
        <v>513</v>
      </c>
      <c r="C28" s="38">
        <v>1888.56</v>
      </c>
      <c r="E28" s="39"/>
    </row>
    <row r="29" spans="1:5" s="52" customFormat="1" ht="12.75">
      <c r="A29" s="36">
        <v>12</v>
      </c>
      <c r="B29" s="37" t="s">
        <v>522</v>
      </c>
      <c r="C29" s="38">
        <v>262.99</v>
      </c>
      <c r="E29" s="39"/>
    </row>
    <row r="30" spans="1:5" s="52" customFormat="1" ht="12.75">
      <c r="A30" s="36">
        <v>13</v>
      </c>
      <c r="B30" s="37" t="s">
        <v>519</v>
      </c>
      <c r="C30" s="38">
        <v>1270.71</v>
      </c>
      <c r="E30" s="39"/>
    </row>
    <row r="31" spans="1:5" s="52" customFormat="1" ht="12.75">
      <c r="A31" s="36">
        <v>14</v>
      </c>
      <c r="B31" s="37" t="s">
        <v>521</v>
      </c>
      <c r="C31" s="38">
        <v>248.31</v>
      </c>
      <c r="E31" s="39"/>
    </row>
    <row r="32" spans="1:5" s="52" customFormat="1" ht="12.75">
      <c r="A32" s="36">
        <v>15</v>
      </c>
      <c r="B32" s="37" t="s">
        <v>518</v>
      </c>
      <c r="C32" s="38">
        <v>36658.46</v>
      </c>
      <c r="E32" s="39"/>
    </row>
    <row r="33" spans="1:5" s="52" customFormat="1" ht="12.75">
      <c r="A33" s="36">
        <v>16</v>
      </c>
      <c r="B33" s="37" t="s">
        <v>520</v>
      </c>
      <c r="C33" s="38">
        <v>50402.38</v>
      </c>
      <c r="E33" s="39"/>
    </row>
    <row r="34" spans="1:5" s="52" customFormat="1" ht="12.75">
      <c r="A34" s="36">
        <v>17</v>
      </c>
      <c r="B34" s="37" t="s">
        <v>527</v>
      </c>
      <c r="C34" s="38">
        <v>8592.21</v>
      </c>
      <c r="E34" s="39"/>
    </row>
    <row r="35" spans="1:5" s="52" customFormat="1" ht="12.75">
      <c r="A35" s="36">
        <v>18</v>
      </c>
      <c r="B35" s="37" t="s">
        <v>532</v>
      </c>
      <c r="C35" s="38">
        <v>2124</v>
      </c>
      <c r="E35" s="39"/>
    </row>
    <row r="36" spans="1:5" s="52" customFormat="1" ht="12.75">
      <c r="A36" s="36">
        <v>19</v>
      </c>
      <c r="B36" s="37" t="s">
        <v>526</v>
      </c>
      <c r="C36" s="38">
        <v>16.93</v>
      </c>
      <c r="E36" s="39"/>
    </row>
    <row r="37" spans="1:5" s="52" customFormat="1" ht="12.75">
      <c r="A37" s="36">
        <v>20</v>
      </c>
      <c r="B37" s="37" t="s">
        <v>530</v>
      </c>
      <c r="C37" s="38">
        <v>6628.03</v>
      </c>
      <c r="E37" s="39"/>
    </row>
    <row r="38" spans="1:5" s="52" customFormat="1" ht="12.75">
      <c r="A38" s="40"/>
      <c r="B38" s="40"/>
      <c r="C38" s="41"/>
      <c r="E38" s="42"/>
    </row>
    <row r="39" spans="1:5" s="52" customFormat="1" ht="12.75">
      <c r="A39" s="43"/>
      <c r="B39" s="44" t="s">
        <v>3</v>
      </c>
      <c r="C39" s="45">
        <f>C18</f>
        <v>236911.05999999997</v>
      </c>
      <c r="E39" s="35"/>
    </row>
    <row r="40" ht="12.75">
      <c r="E40" s="50"/>
    </row>
    <row r="41" spans="1:5" s="20" customFormat="1" ht="15.75">
      <c r="A41" s="186" t="s">
        <v>53</v>
      </c>
      <c r="B41" s="186"/>
      <c r="C41" s="186"/>
      <c r="E41" s="19"/>
    </row>
    <row r="42" spans="1:5" s="20" customFormat="1" ht="15.75">
      <c r="A42" s="185" t="s">
        <v>115</v>
      </c>
      <c r="B42" s="185"/>
      <c r="C42" s="185"/>
      <c r="E42" s="19"/>
    </row>
    <row r="43" ht="12.75">
      <c r="E43" s="50"/>
    </row>
    <row r="44" spans="2:3" ht="12.75">
      <c r="B44" s="24" t="s">
        <v>123</v>
      </c>
      <c r="C44" s="25">
        <v>46306.44</v>
      </c>
    </row>
    <row r="45" spans="2:3" ht="12.75">
      <c r="B45" s="24" t="s">
        <v>51</v>
      </c>
      <c r="C45" s="25">
        <f>44146.5+2597.68</f>
        <v>46744.18</v>
      </c>
    </row>
    <row r="46" spans="2:3" ht="12.75">
      <c r="B46" s="26" t="s">
        <v>108</v>
      </c>
      <c r="C46" s="27">
        <f>44303.91+2814.02</f>
        <v>47117.93</v>
      </c>
    </row>
    <row r="47" spans="2:3" ht="12.75">
      <c r="B47" s="28" t="s">
        <v>107</v>
      </c>
      <c r="C47" s="27">
        <v>31263.17</v>
      </c>
    </row>
    <row r="48" spans="2:3" ht="12.75">
      <c r="B48" s="28" t="s">
        <v>117</v>
      </c>
      <c r="C48" s="27">
        <f>C44+C46-C47</f>
        <v>62161.2</v>
      </c>
    </row>
    <row r="49" ht="13.5" thickBot="1"/>
    <row r="50" spans="1:23" s="104" customFormat="1" ht="25.5" customHeight="1" thickBot="1">
      <c r="A50" s="89" t="s">
        <v>54</v>
      </c>
      <c r="B50" s="46" t="s">
        <v>55</v>
      </c>
      <c r="C50" s="58" t="s">
        <v>56</v>
      </c>
      <c r="D50" s="59" t="s">
        <v>57</v>
      </c>
      <c r="E50" s="60" t="s">
        <v>58</v>
      </c>
      <c r="F50" s="61" t="s">
        <v>59</v>
      </c>
      <c r="G50" s="61" t="s">
        <v>60</v>
      </c>
      <c r="H50" s="61" t="s">
        <v>61</v>
      </c>
      <c r="I50" s="61" t="s">
        <v>62</v>
      </c>
      <c r="J50" s="61" t="s">
        <v>63</v>
      </c>
      <c r="K50" s="61" t="s">
        <v>64</v>
      </c>
      <c r="L50" s="61" t="s">
        <v>65</v>
      </c>
      <c r="M50" s="61" t="s">
        <v>66</v>
      </c>
      <c r="N50" s="61" t="s">
        <v>67</v>
      </c>
      <c r="O50" s="62" t="s">
        <v>68</v>
      </c>
      <c r="P50" s="103"/>
      <c r="Q50" s="103"/>
      <c r="R50" s="103"/>
      <c r="S50" s="103"/>
      <c r="T50" s="103"/>
      <c r="U50" s="103"/>
      <c r="V50" s="103"/>
      <c r="W50" s="103"/>
    </row>
    <row r="51" spans="1:16" s="52" customFormat="1" ht="12.75">
      <c r="A51" s="97">
        <v>1</v>
      </c>
      <c r="B51" s="47" t="s">
        <v>140</v>
      </c>
      <c r="C51" s="97">
        <f>SUM(D51+E51+F51+G51+H51+I51+J51+K51+L51+M51+N51+O51)</f>
        <v>31263.17</v>
      </c>
      <c r="D51" s="105">
        <f aca="true" t="shared" si="0" ref="D51:O51">SUM(D52:D61)</f>
        <v>0</v>
      </c>
      <c r="E51" s="106">
        <f t="shared" si="0"/>
        <v>0</v>
      </c>
      <c r="F51" s="107">
        <f t="shared" si="0"/>
        <v>9182.07</v>
      </c>
      <c r="G51" s="107">
        <f t="shared" si="0"/>
        <v>3043.59</v>
      </c>
      <c r="H51" s="107">
        <f t="shared" si="0"/>
        <v>0</v>
      </c>
      <c r="I51" s="107">
        <f t="shared" si="0"/>
        <v>2666.94</v>
      </c>
      <c r="J51" s="107">
        <f t="shared" si="0"/>
        <v>0</v>
      </c>
      <c r="K51" s="107">
        <f t="shared" si="0"/>
        <v>13017.57</v>
      </c>
      <c r="L51" s="107">
        <f t="shared" si="0"/>
        <v>0</v>
      </c>
      <c r="M51" s="107">
        <f t="shared" si="0"/>
        <v>3353</v>
      </c>
      <c r="N51" s="107">
        <f t="shared" si="0"/>
        <v>0</v>
      </c>
      <c r="O51" s="108">
        <f t="shared" si="0"/>
        <v>0</v>
      </c>
      <c r="P51" s="63"/>
    </row>
    <row r="52" spans="1:16" s="52" customFormat="1" ht="12.75">
      <c r="A52" s="70"/>
      <c r="B52" s="8" t="s">
        <v>141</v>
      </c>
      <c r="C52" s="70"/>
      <c r="D52" s="71"/>
      <c r="E52" s="72"/>
      <c r="F52" s="73">
        <v>9182.07</v>
      </c>
      <c r="G52" s="73"/>
      <c r="H52" s="73"/>
      <c r="I52" s="73"/>
      <c r="J52" s="73"/>
      <c r="K52" s="73"/>
      <c r="L52" s="73"/>
      <c r="M52" s="73"/>
      <c r="N52" s="73"/>
      <c r="O52" s="86"/>
      <c r="P52" s="63"/>
    </row>
    <row r="53" spans="1:16" s="52" customFormat="1" ht="25.5">
      <c r="A53" s="70"/>
      <c r="B53" s="9" t="s">
        <v>142</v>
      </c>
      <c r="C53" s="70"/>
      <c r="D53" s="71"/>
      <c r="E53" s="72"/>
      <c r="F53" s="73"/>
      <c r="G53" s="73">
        <v>3043.59</v>
      </c>
      <c r="H53" s="73"/>
      <c r="I53" s="73"/>
      <c r="J53" s="73"/>
      <c r="K53" s="73"/>
      <c r="L53" s="73"/>
      <c r="M53" s="73"/>
      <c r="N53" s="73"/>
      <c r="O53" s="86"/>
      <c r="P53" s="63"/>
    </row>
    <row r="54" spans="1:16" s="52" customFormat="1" ht="12.75">
      <c r="A54" s="70"/>
      <c r="B54" s="9" t="s">
        <v>143</v>
      </c>
      <c r="C54" s="70"/>
      <c r="D54" s="71"/>
      <c r="E54" s="72"/>
      <c r="F54" s="73"/>
      <c r="G54" s="73"/>
      <c r="H54" s="73"/>
      <c r="I54" s="73">
        <v>2666.94</v>
      </c>
      <c r="J54" s="73"/>
      <c r="K54" s="73"/>
      <c r="L54" s="73"/>
      <c r="M54" s="73"/>
      <c r="N54" s="73"/>
      <c r="O54" s="86"/>
      <c r="P54" s="63"/>
    </row>
    <row r="55" spans="1:16" s="52" customFormat="1" ht="12.75">
      <c r="A55" s="70"/>
      <c r="B55" s="9" t="s">
        <v>144</v>
      </c>
      <c r="C55" s="70"/>
      <c r="D55" s="71"/>
      <c r="E55" s="72"/>
      <c r="F55" s="73"/>
      <c r="G55" s="73"/>
      <c r="H55" s="73"/>
      <c r="I55" s="73"/>
      <c r="J55" s="73"/>
      <c r="K55" s="73">
        <v>3655.92</v>
      </c>
      <c r="L55" s="73"/>
      <c r="M55" s="73"/>
      <c r="N55" s="73"/>
      <c r="O55" s="86"/>
      <c r="P55" s="63"/>
    </row>
    <row r="56" spans="1:16" s="52" customFormat="1" ht="12.75">
      <c r="A56" s="70"/>
      <c r="B56" s="9" t="s">
        <v>145</v>
      </c>
      <c r="C56" s="70"/>
      <c r="D56" s="71"/>
      <c r="E56" s="72"/>
      <c r="F56" s="73"/>
      <c r="G56" s="73"/>
      <c r="H56" s="73"/>
      <c r="I56" s="73"/>
      <c r="J56" s="73"/>
      <c r="K56" s="73">
        <v>9361.65</v>
      </c>
      <c r="L56" s="73"/>
      <c r="M56" s="73"/>
      <c r="N56" s="73"/>
      <c r="O56" s="86"/>
      <c r="P56" s="63"/>
    </row>
    <row r="57" spans="1:16" s="52" customFormat="1" ht="25.5">
      <c r="A57" s="70"/>
      <c r="B57" s="10" t="s">
        <v>146</v>
      </c>
      <c r="C57" s="109"/>
      <c r="D57" s="71"/>
      <c r="E57" s="72"/>
      <c r="F57" s="73"/>
      <c r="G57" s="73"/>
      <c r="H57" s="73"/>
      <c r="I57" s="73"/>
      <c r="J57" s="73"/>
      <c r="K57" s="73"/>
      <c r="L57" s="73"/>
      <c r="M57" s="73">
        <v>3353</v>
      </c>
      <c r="N57" s="73"/>
      <c r="O57" s="86"/>
      <c r="P57" s="63"/>
    </row>
    <row r="58" spans="1:15" ht="12.75">
      <c r="A58" s="87"/>
      <c r="B58" s="5"/>
      <c r="C58" s="109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86"/>
    </row>
  </sheetData>
  <sheetProtection/>
  <mergeCells count="13">
    <mergeCell ref="A15:A16"/>
    <mergeCell ref="B15:B16"/>
    <mergeCell ref="C15:C16"/>
    <mergeCell ref="A41:C41"/>
    <mergeCell ref="A42:C42"/>
    <mergeCell ref="E16:I16"/>
    <mergeCell ref="E17:I17"/>
    <mergeCell ref="A6:C6"/>
    <mergeCell ref="A7:C7"/>
    <mergeCell ref="E2:I2"/>
    <mergeCell ref="E3:I3"/>
    <mergeCell ref="E4:I4"/>
    <mergeCell ref="A3:C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42" sqref="A42:IV43"/>
    </sheetView>
  </sheetViews>
  <sheetFormatPr defaultColWidth="9.140625" defaultRowHeight="12.75"/>
  <cols>
    <col min="1" max="1" width="7.7109375" style="48" customWidth="1"/>
    <col min="2" max="2" width="67.00390625" style="48" customWidth="1"/>
    <col min="3" max="3" width="18.140625" style="56" customWidth="1"/>
    <col min="4" max="4" width="7.140625" style="48" customWidth="1"/>
    <col min="5" max="5" width="8.57421875" style="48" customWidth="1"/>
    <col min="6" max="6" width="7.7109375" style="48" customWidth="1"/>
    <col min="7" max="7" width="5.7109375" style="48" customWidth="1"/>
    <col min="8" max="8" width="6.57421875" style="48" customWidth="1"/>
    <col min="9" max="9" width="5.8515625" style="48" customWidth="1"/>
    <col min="10" max="10" width="5.421875" style="48" customWidth="1"/>
    <col min="11" max="11" width="6.00390625" style="48" customWidth="1"/>
    <col min="12" max="12" width="6.140625" style="48" customWidth="1"/>
    <col min="13" max="13" width="5.57421875" style="48" customWidth="1"/>
    <col min="14" max="14" width="7.421875" style="48" customWidth="1"/>
    <col min="15" max="15" width="6.140625" style="48" customWidth="1"/>
    <col min="16" max="16" width="9.140625" style="48" customWidth="1"/>
    <col min="17" max="17" width="10.421875" style="48" customWidth="1"/>
    <col min="18" max="18" width="20.421875" style="48" customWidth="1"/>
    <col min="19" max="16384" width="9.140625" style="48" customWidth="1"/>
  </cols>
  <sheetData>
    <row r="1" spans="1:3" ht="12.75">
      <c r="A1" s="28"/>
      <c r="B1" s="28"/>
      <c r="C1" s="27"/>
    </row>
    <row r="2" spans="1:18" ht="12.75">
      <c r="A2" s="91"/>
      <c r="B2" s="91"/>
      <c r="C2" s="92"/>
      <c r="D2" s="50"/>
      <c r="E2" s="183"/>
      <c r="F2" s="183"/>
      <c r="G2" s="183"/>
      <c r="H2" s="183"/>
      <c r="I2" s="183"/>
      <c r="N2" s="183"/>
      <c r="O2" s="183"/>
      <c r="P2" s="183"/>
      <c r="Q2" s="183"/>
      <c r="R2" s="183"/>
    </row>
    <row r="3" spans="1:18" ht="56.25" customHeight="1">
      <c r="A3" s="187" t="s">
        <v>122</v>
      </c>
      <c r="B3" s="187"/>
      <c r="C3" s="187"/>
      <c r="D3" s="50"/>
      <c r="E3" s="183"/>
      <c r="F3" s="183"/>
      <c r="G3" s="183"/>
      <c r="H3" s="183"/>
      <c r="I3" s="183"/>
      <c r="N3" s="183"/>
      <c r="O3" s="183"/>
      <c r="P3" s="183"/>
      <c r="Q3" s="183"/>
      <c r="R3" s="183"/>
    </row>
    <row r="4" spans="1:18" ht="15" customHeight="1">
      <c r="A4" s="28"/>
      <c r="B4" s="22"/>
      <c r="C4" s="27"/>
      <c r="D4" s="50"/>
      <c r="E4" s="183"/>
      <c r="F4" s="183"/>
      <c r="G4" s="183"/>
      <c r="H4" s="183"/>
      <c r="I4" s="183"/>
      <c r="N4" s="183"/>
      <c r="O4" s="183"/>
      <c r="P4" s="183"/>
      <c r="Q4" s="183"/>
      <c r="R4" s="183"/>
    </row>
    <row r="5" spans="1:18" ht="12.75">
      <c r="A5" s="28"/>
      <c r="B5" s="22"/>
      <c r="C5" s="27"/>
      <c r="D5" s="50"/>
      <c r="E5" s="50"/>
      <c r="F5" s="50"/>
      <c r="G5" s="50"/>
      <c r="H5" s="50"/>
      <c r="I5" s="50"/>
      <c r="N5" s="50"/>
      <c r="O5" s="50"/>
      <c r="P5" s="50"/>
      <c r="Q5" s="50"/>
      <c r="R5" s="50"/>
    </row>
    <row r="6" spans="1:18" s="20" customFormat="1" ht="15.75">
      <c r="A6" s="186" t="s">
        <v>50</v>
      </c>
      <c r="B6" s="186"/>
      <c r="C6" s="186"/>
      <c r="D6" s="19"/>
      <c r="E6" s="19"/>
      <c r="F6" s="19"/>
      <c r="G6" s="19"/>
      <c r="H6" s="19"/>
      <c r="I6" s="19"/>
      <c r="N6" s="19"/>
      <c r="O6" s="19"/>
      <c r="P6" s="19"/>
      <c r="Q6" s="19"/>
      <c r="R6" s="19"/>
    </row>
    <row r="7" spans="1:18" s="20" customFormat="1" ht="15.75">
      <c r="A7" s="185" t="s">
        <v>115</v>
      </c>
      <c r="B7" s="185"/>
      <c r="C7" s="185"/>
      <c r="D7" s="19"/>
      <c r="E7" s="19"/>
      <c r="F7" s="21"/>
      <c r="G7" s="19"/>
      <c r="H7" s="19"/>
      <c r="I7" s="19"/>
      <c r="N7" s="19"/>
      <c r="O7" s="21"/>
      <c r="P7" s="19"/>
      <c r="Q7" s="19"/>
      <c r="R7" s="19"/>
    </row>
    <row r="8" spans="1:18" ht="12.75">
      <c r="A8" s="23"/>
      <c r="B8" s="23"/>
      <c r="C8" s="23"/>
      <c r="D8" s="50"/>
      <c r="E8" s="50"/>
      <c r="F8" s="51"/>
      <c r="G8" s="50"/>
      <c r="H8" s="50"/>
      <c r="I8" s="50"/>
      <c r="N8" s="50"/>
      <c r="O8" s="51"/>
      <c r="P8" s="50"/>
      <c r="Q8" s="50"/>
      <c r="R8" s="50"/>
    </row>
    <row r="9" spans="1:18" ht="12.75">
      <c r="A9" s="23"/>
      <c r="B9" s="24" t="s">
        <v>123</v>
      </c>
      <c r="C9" s="25">
        <v>-107603.73</v>
      </c>
      <c r="D9" s="50"/>
      <c r="E9" s="50"/>
      <c r="F9" s="74"/>
      <c r="G9" s="50"/>
      <c r="H9" s="50"/>
      <c r="I9" s="50"/>
      <c r="N9" s="50"/>
      <c r="O9" s="74"/>
      <c r="P9" s="50"/>
      <c r="Q9" s="50"/>
      <c r="R9" s="50"/>
    </row>
    <row r="10" spans="1:18" ht="12.75">
      <c r="A10" s="23"/>
      <c r="B10" s="24" t="s">
        <v>128</v>
      </c>
      <c r="C10" s="25">
        <f>231795.31+64811.92</f>
        <v>296607.23</v>
      </c>
      <c r="D10" s="50"/>
      <c r="E10" s="50"/>
      <c r="F10" s="50"/>
      <c r="G10" s="50"/>
      <c r="H10" s="50"/>
      <c r="I10" s="50"/>
      <c r="N10" s="50"/>
      <c r="O10" s="50"/>
      <c r="P10" s="50"/>
      <c r="Q10" s="50"/>
      <c r="R10" s="50"/>
    </row>
    <row r="11" spans="1:18" ht="12.75">
      <c r="A11" s="28"/>
      <c r="B11" s="26" t="s">
        <v>92</v>
      </c>
      <c r="C11" s="27">
        <f>231595.92+64794.36</f>
        <v>296390.28</v>
      </c>
      <c r="D11" s="50"/>
      <c r="E11" s="50"/>
      <c r="F11" s="50"/>
      <c r="G11" s="50"/>
      <c r="H11" s="50"/>
      <c r="I11" s="50"/>
      <c r="N11" s="50"/>
      <c r="O11" s="50"/>
      <c r="P11" s="50"/>
      <c r="Q11" s="50"/>
      <c r="R11" s="50"/>
    </row>
    <row r="12" spans="1:18" ht="12.75">
      <c r="A12" s="28"/>
      <c r="B12" s="28" t="s">
        <v>48</v>
      </c>
      <c r="C12" s="27">
        <f>C40</f>
        <v>295111.04000000004</v>
      </c>
      <c r="D12" s="50"/>
      <c r="E12" s="50"/>
      <c r="F12" s="50"/>
      <c r="G12" s="50"/>
      <c r="H12" s="50"/>
      <c r="I12" s="50"/>
      <c r="N12" s="50"/>
      <c r="O12" s="50"/>
      <c r="P12" s="50"/>
      <c r="Q12" s="50"/>
      <c r="R12" s="50"/>
    </row>
    <row r="13" spans="1:18" ht="12.75">
      <c r="A13" s="28"/>
      <c r="B13" s="28" t="s">
        <v>124</v>
      </c>
      <c r="C13" s="27">
        <f>C9+C11-C12</f>
        <v>-106324.48999999999</v>
      </c>
      <c r="D13" s="50"/>
      <c r="E13" s="50"/>
      <c r="F13" s="50"/>
      <c r="G13" s="50"/>
      <c r="H13" s="50"/>
      <c r="I13" s="50"/>
      <c r="N13" s="50"/>
      <c r="O13" s="50"/>
      <c r="P13" s="50"/>
      <c r="Q13" s="50"/>
      <c r="R13" s="50"/>
    </row>
    <row r="14" spans="1:18" ht="12.75">
      <c r="A14" s="88"/>
      <c r="B14" s="99"/>
      <c r="C14" s="83"/>
      <c r="D14" s="50"/>
      <c r="E14" s="50"/>
      <c r="F14" s="50"/>
      <c r="G14" s="50"/>
      <c r="H14" s="50"/>
      <c r="I14" s="50"/>
      <c r="N14" s="50"/>
      <c r="O14" s="50"/>
      <c r="P14" s="50"/>
      <c r="Q14" s="50"/>
      <c r="R14" s="50"/>
    </row>
    <row r="15" spans="1:18" ht="12.75">
      <c r="A15" s="191"/>
      <c r="B15" s="192" t="s">
        <v>1</v>
      </c>
      <c r="C15" s="192" t="s">
        <v>71</v>
      </c>
      <c r="D15" s="50"/>
      <c r="E15" s="50"/>
      <c r="F15" s="50"/>
      <c r="G15" s="50"/>
      <c r="H15" s="50"/>
      <c r="I15" s="50"/>
      <c r="N15" s="50"/>
      <c r="O15" s="50"/>
      <c r="P15" s="50"/>
      <c r="Q15" s="50"/>
      <c r="R15" s="50"/>
    </row>
    <row r="16" spans="1:18" ht="12.75">
      <c r="A16" s="191"/>
      <c r="B16" s="192"/>
      <c r="C16" s="192"/>
      <c r="D16" s="50"/>
      <c r="E16" s="183"/>
      <c r="F16" s="183"/>
      <c r="G16" s="183"/>
      <c r="H16" s="183"/>
      <c r="I16" s="183"/>
      <c r="N16" s="183"/>
      <c r="O16" s="183"/>
      <c r="P16" s="183"/>
      <c r="Q16" s="183"/>
      <c r="R16" s="183"/>
    </row>
    <row r="17" spans="1:18" ht="12.75">
      <c r="A17" s="78"/>
      <c r="B17" s="79" t="s">
        <v>30</v>
      </c>
      <c r="C17" s="80"/>
      <c r="D17" s="50"/>
      <c r="E17" s="183"/>
      <c r="F17" s="183"/>
      <c r="G17" s="183"/>
      <c r="H17" s="183"/>
      <c r="I17" s="183"/>
      <c r="N17" s="183"/>
      <c r="O17" s="183"/>
      <c r="P17" s="183"/>
      <c r="Q17" s="183"/>
      <c r="R17" s="183"/>
    </row>
    <row r="18" spans="1:5" s="52" customFormat="1" ht="12.75">
      <c r="A18" s="32"/>
      <c r="B18" s="33" t="s">
        <v>2</v>
      </c>
      <c r="C18" s="34">
        <f>SUM(C19:C38)</f>
        <v>295111.04000000004</v>
      </c>
      <c r="E18" s="35"/>
    </row>
    <row r="19" spans="1:5" s="52" customFormat="1" ht="12.75" customHeight="1">
      <c r="A19" s="36"/>
      <c r="B19" s="37" t="s">
        <v>523</v>
      </c>
      <c r="C19" s="38">
        <v>242.47</v>
      </c>
      <c r="E19" s="39"/>
    </row>
    <row r="20" spans="1:5" s="52" customFormat="1" ht="12.75">
      <c r="A20" s="36"/>
      <c r="B20" s="37" t="s">
        <v>516</v>
      </c>
      <c r="C20" s="38">
        <v>23238.79</v>
      </c>
      <c r="E20" s="39"/>
    </row>
    <row r="21" spans="1:5" s="52" customFormat="1" ht="12.75">
      <c r="A21" s="36"/>
      <c r="B21" s="37" t="s">
        <v>524</v>
      </c>
      <c r="C21" s="38">
        <v>93481.9</v>
      </c>
      <c r="E21" s="39"/>
    </row>
    <row r="22" spans="1:5" s="52" customFormat="1" ht="12.75">
      <c r="A22" s="36"/>
      <c r="B22" s="37" t="s">
        <v>517</v>
      </c>
      <c r="C22" s="38">
        <v>29459.89</v>
      </c>
      <c r="E22" s="39"/>
    </row>
    <row r="23" spans="1:5" s="52" customFormat="1" ht="12.75">
      <c r="A23" s="36"/>
      <c r="B23" s="37" t="s">
        <v>525</v>
      </c>
      <c r="C23" s="38">
        <v>1656.92</v>
      </c>
      <c r="E23" s="39"/>
    </row>
    <row r="24" spans="1:5" s="52" customFormat="1" ht="12.75">
      <c r="A24" s="36"/>
      <c r="B24" s="37" t="s">
        <v>538</v>
      </c>
      <c r="C24" s="38">
        <v>2992.69</v>
      </c>
      <c r="E24" s="39"/>
    </row>
    <row r="25" spans="1:5" s="52" customFormat="1" ht="12.75">
      <c r="A25" s="36"/>
      <c r="B25" s="37" t="s">
        <v>515</v>
      </c>
      <c r="C25" s="38">
        <v>2590.47</v>
      </c>
      <c r="E25" s="39"/>
    </row>
    <row r="26" spans="1:5" s="52" customFormat="1" ht="12.75">
      <c r="A26" s="36"/>
      <c r="B26" s="37" t="s">
        <v>529</v>
      </c>
      <c r="C26" s="38">
        <v>4343.16</v>
      </c>
      <c r="E26" s="39"/>
    </row>
    <row r="27" spans="1:5" s="52" customFormat="1" ht="12.75">
      <c r="A27" s="36"/>
      <c r="B27" s="37" t="s">
        <v>514</v>
      </c>
      <c r="C27" s="38">
        <v>3185.19</v>
      </c>
      <c r="E27" s="39"/>
    </row>
    <row r="28" spans="1:5" s="52" customFormat="1" ht="12.75">
      <c r="A28" s="36"/>
      <c r="B28" s="37" t="s">
        <v>513</v>
      </c>
      <c r="C28" s="38">
        <v>2312.25</v>
      </c>
      <c r="E28" s="39"/>
    </row>
    <row r="29" spans="1:5" s="52" customFormat="1" ht="12.75">
      <c r="A29" s="36"/>
      <c r="B29" s="37" t="s">
        <v>533</v>
      </c>
      <c r="C29" s="38">
        <v>2760</v>
      </c>
      <c r="E29" s="39"/>
    </row>
    <row r="30" spans="1:5" s="52" customFormat="1" ht="12.75">
      <c r="A30" s="36"/>
      <c r="B30" s="37" t="s">
        <v>522</v>
      </c>
      <c r="C30" s="38">
        <v>321.98</v>
      </c>
      <c r="E30" s="39"/>
    </row>
    <row r="31" spans="1:5" s="52" customFormat="1" ht="12.75">
      <c r="A31" s="36"/>
      <c r="B31" s="37" t="s">
        <v>519</v>
      </c>
      <c r="C31" s="38">
        <v>1555.77</v>
      </c>
      <c r="E31" s="39"/>
    </row>
    <row r="32" spans="1:5" s="52" customFormat="1" ht="12.75">
      <c r="A32" s="36"/>
      <c r="B32" s="37" t="s">
        <v>521</v>
      </c>
      <c r="C32" s="38">
        <v>304.02</v>
      </c>
      <c r="E32" s="39"/>
    </row>
    <row r="33" spans="1:5" s="52" customFormat="1" ht="12.75">
      <c r="A33" s="36"/>
      <c r="B33" s="37" t="s">
        <v>518</v>
      </c>
      <c r="C33" s="38">
        <v>44883.13</v>
      </c>
      <c r="E33" s="39"/>
    </row>
    <row r="34" spans="1:5" s="52" customFormat="1" ht="12.75">
      <c r="A34" s="36"/>
      <c r="B34" s="37" t="s">
        <v>520</v>
      </c>
      <c r="C34" s="38">
        <v>61710.64</v>
      </c>
      <c r="E34" s="39"/>
    </row>
    <row r="35" spans="1:5" s="52" customFormat="1" ht="12.75">
      <c r="A35" s="36"/>
      <c r="B35" s="37" t="s">
        <v>527</v>
      </c>
      <c r="C35" s="38">
        <v>10519.96</v>
      </c>
      <c r="E35" s="39"/>
    </row>
    <row r="36" spans="1:5" s="52" customFormat="1" ht="12.75">
      <c r="A36" s="36"/>
      <c r="B36" s="37" t="s">
        <v>532</v>
      </c>
      <c r="C36" s="38">
        <v>1416</v>
      </c>
      <c r="E36" s="39"/>
    </row>
    <row r="37" spans="1:5" s="52" customFormat="1" ht="12.75">
      <c r="A37" s="36"/>
      <c r="B37" s="37" t="s">
        <v>526</v>
      </c>
      <c r="C37" s="38">
        <v>20.73</v>
      </c>
      <c r="E37" s="39"/>
    </row>
    <row r="38" spans="1:5" s="52" customFormat="1" ht="12.75">
      <c r="A38" s="36"/>
      <c r="B38" s="37" t="s">
        <v>530</v>
      </c>
      <c r="C38" s="38">
        <v>8115.08</v>
      </c>
      <c r="E38" s="39"/>
    </row>
    <row r="39" spans="1:5" s="52" customFormat="1" ht="12.75">
      <c r="A39" s="40"/>
      <c r="B39" s="40"/>
      <c r="C39" s="41"/>
      <c r="E39" s="42"/>
    </row>
    <row r="40" spans="1:5" s="52" customFormat="1" ht="12.75">
      <c r="A40" s="43"/>
      <c r="B40" s="44" t="s">
        <v>3</v>
      </c>
      <c r="C40" s="45">
        <f>C18</f>
        <v>295111.04000000004</v>
      </c>
      <c r="E40" s="35"/>
    </row>
    <row r="42" spans="1:3" s="20" customFormat="1" ht="15.75">
      <c r="A42" s="186" t="s">
        <v>53</v>
      </c>
      <c r="B42" s="186"/>
      <c r="C42" s="186"/>
    </row>
    <row r="43" spans="1:3" s="20" customFormat="1" ht="15.75">
      <c r="A43" s="185" t="s">
        <v>115</v>
      </c>
      <c r="B43" s="185"/>
      <c r="C43" s="185"/>
    </row>
    <row r="45" spans="2:3" ht="12.75">
      <c r="B45" s="24" t="s">
        <v>123</v>
      </c>
      <c r="C45" s="25">
        <v>169855.85</v>
      </c>
    </row>
    <row r="46" spans="2:3" ht="12.75">
      <c r="B46" s="24" t="s">
        <v>128</v>
      </c>
      <c r="C46" s="25">
        <f>76300+17228.48</f>
        <v>93528.48</v>
      </c>
    </row>
    <row r="47" spans="2:3" ht="12.75">
      <c r="B47" s="26" t="s">
        <v>92</v>
      </c>
      <c r="C47" s="27">
        <f>77783.03+17223.82</f>
        <v>95006.85</v>
      </c>
    </row>
    <row r="48" spans="2:3" ht="12.75">
      <c r="B48" s="28" t="s">
        <v>107</v>
      </c>
      <c r="C48" s="27">
        <v>63901.78</v>
      </c>
    </row>
    <row r="49" spans="2:3" ht="12.75">
      <c r="B49" s="28" t="s">
        <v>117</v>
      </c>
      <c r="C49" s="27">
        <f>C45+C47-C48</f>
        <v>200960.92</v>
      </c>
    </row>
    <row r="50" ht="13.5" thickBot="1"/>
    <row r="51" spans="1:16" s="52" customFormat="1" ht="14.25" thickBot="1">
      <c r="A51" s="89" t="s">
        <v>54</v>
      </c>
      <c r="B51" s="46" t="s">
        <v>55</v>
      </c>
      <c r="C51" s="58" t="s">
        <v>56</v>
      </c>
      <c r="D51" s="59" t="s">
        <v>57</v>
      </c>
      <c r="E51" s="60" t="s">
        <v>58</v>
      </c>
      <c r="F51" s="61" t="s">
        <v>59</v>
      </c>
      <c r="G51" s="61" t="s">
        <v>60</v>
      </c>
      <c r="H51" s="61" t="s">
        <v>61</v>
      </c>
      <c r="I51" s="61" t="s">
        <v>62</v>
      </c>
      <c r="J51" s="61" t="s">
        <v>63</v>
      </c>
      <c r="K51" s="61" t="s">
        <v>64</v>
      </c>
      <c r="L51" s="61" t="s">
        <v>65</v>
      </c>
      <c r="M51" s="61" t="s">
        <v>66</v>
      </c>
      <c r="N51" s="61" t="s">
        <v>67</v>
      </c>
      <c r="O51" s="62" t="s">
        <v>68</v>
      </c>
      <c r="P51" s="63"/>
    </row>
    <row r="52" spans="1:16" s="52" customFormat="1" ht="12.75">
      <c r="A52" s="84">
        <v>2</v>
      </c>
      <c r="B52" s="90" t="s">
        <v>147</v>
      </c>
      <c r="C52" s="65">
        <f>SUM(D52+E52+F52+G52+H52+I52+J52+K52+L52+M52+N52+O52)</f>
        <v>63901.78</v>
      </c>
      <c r="D52" s="66">
        <f aca="true" t="shared" si="0" ref="D52:O52">SUM(D53:D60)</f>
        <v>0</v>
      </c>
      <c r="E52" s="67">
        <f t="shared" si="0"/>
        <v>0</v>
      </c>
      <c r="F52" s="68">
        <f t="shared" si="0"/>
        <v>0</v>
      </c>
      <c r="G52" s="68">
        <f t="shared" si="0"/>
        <v>0</v>
      </c>
      <c r="H52" s="68">
        <f t="shared" si="0"/>
        <v>0</v>
      </c>
      <c r="I52" s="68">
        <f t="shared" si="0"/>
        <v>0</v>
      </c>
      <c r="J52" s="68">
        <f t="shared" si="0"/>
        <v>8684.03</v>
      </c>
      <c r="K52" s="68">
        <f t="shared" si="0"/>
        <v>9699.75</v>
      </c>
      <c r="L52" s="68">
        <f t="shared" si="0"/>
        <v>0</v>
      </c>
      <c r="M52" s="68">
        <f t="shared" si="0"/>
        <v>0</v>
      </c>
      <c r="N52" s="68">
        <f t="shared" si="0"/>
        <v>41969</v>
      </c>
      <c r="O52" s="69">
        <f t="shared" si="0"/>
        <v>3549</v>
      </c>
      <c r="P52" s="63"/>
    </row>
    <row r="53" spans="1:16" s="52" customFormat="1" ht="12.75">
      <c r="A53" s="70"/>
      <c r="B53" s="6" t="s">
        <v>148</v>
      </c>
      <c r="C53" s="70"/>
      <c r="D53" s="71"/>
      <c r="E53" s="72"/>
      <c r="F53" s="73"/>
      <c r="G53" s="73"/>
      <c r="H53" s="73"/>
      <c r="I53" s="73"/>
      <c r="J53" s="73">
        <v>8684.03</v>
      </c>
      <c r="K53" s="73"/>
      <c r="L53" s="73"/>
      <c r="M53" s="73"/>
      <c r="N53" s="73"/>
      <c r="O53" s="86"/>
      <c r="P53" s="63"/>
    </row>
    <row r="54" spans="1:16" s="52" customFormat="1" ht="12.75">
      <c r="A54" s="70"/>
      <c r="B54" s="7" t="s">
        <v>149</v>
      </c>
      <c r="C54" s="65"/>
      <c r="D54" s="71"/>
      <c r="E54" s="72"/>
      <c r="F54" s="73"/>
      <c r="G54" s="73"/>
      <c r="H54" s="73"/>
      <c r="I54" s="73"/>
      <c r="J54" s="73"/>
      <c r="K54" s="73">
        <v>9699.75</v>
      </c>
      <c r="L54" s="73"/>
      <c r="M54" s="73"/>
      <c r="N54" s="73"/>
      <c r="O54" s="86"/>
      <c r="P54" s="63"/>
    </row>
    <row r="55" spans="1:16" s="52" customFormat="1" ht="12.75">
      <c r="A55" s="70"/>
      <c r="B55" s="7" t="s">
        <v>150</v>
      </c>
      <c r="C55" s="65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>
        <v>1654</v>
      </c>
      <c r="O55" s="86"/>
      <c r="P55" s="63"/>
    </row>
    <row r="56" spans="1:16" s="52" customFormat="1" ht="14.25" customHeight="1">
      <c r="A56" s="70"/>
      <c r="B56" s="7" t="s">
        <v>151</v>
      </c>
      <c r="C56" s="65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>
        <v>40315</v>
      </c>
      <c r="O56" s="86"/>
      <c r="P56" s="63"/>
    </row>
    <row r="57" spans="1:16" s="52" customFormat="1" ht="12.75">
      <c r="A57" s="70"/>
      <c r="B57" s="7" t="s">
        <v>152</v>
      </c>
      <c r="C57" s="65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86">
        <v>3549</v>
      </c>
      <c r="P57" s="63"/>
    </row>
  </sheetData>
  <sheetProtection/>
  <mergeCells count="18">
    <mergeCell ref="N2:R2"/>
    <mergeCell ref="N3:R3"/>
    <mergeCell ref="N4:R4"/>
    <mergeCell ref="N16:R16"/>
    <mergeCell ref="N17:R17"/>
    <mergeCell ref="C15:C16"/>
    <mergeCell ref="A3:C3"/>
    <mergeCell ref="E17:I17"/>
    <mergeCell ref="B15:B16"/>
    <mergeCell ref="A42:C42"/>
    <mergeCell ref="A43:C43"/>
    <mergeCell ref="E16:I16"/>
    <mergeCell ref="E2:I2"/>
    <mergeCell ref="E3:I3"/>
    <mergeCell ref="E4:I4"/>
    <mergeCell ref="A6:C6"/>
    <mergeCell ref="A7:C7"/>
    <mergeCell ref="A15:A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2014-03-06T08:30:58Z</cp:lastPrinted>
  <dcterms:created xsi:type="dcterms:W3CDTF">1996-10-08T23:32:33Z</dcterms:created>
  <dcterms:modified xsi:type="dcterms:W3CDTF">2014-04-23T06:24:42Z</dcterms:modified>
  <cp:category/>
  <cp:version/>
  <cp:contentType/>
  <cp:contentStatus/>
</cp:coreProperties>
</file>